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autoCompressPictures="0"/>
  <mc:AlternateContent xmlns:mc="http://schemas.openxmlformats.org/markup-compatibility/2006">
    <mc:Choice Requires="x15">
      <x15ac:absPath xmlns:x15ac="http://schemas.microsoft.com/office/spreadsheetml/2010/11/ac" url="C:\Users\DL24-423Au\AppData\Local\Box\Box Edit\Documents\DgBg5u3Db0OLYvYH4+2gbA==\"/>
    </mc:Choice>
  </mc:AlternateContent>
  <xr:revisionPtr revIDLastSave="0" documentId="13_ncr:1_{A5877B35-DDFA-4222-BB87-A534B3DC4DDB}" xr6:coauthVersionLast="47" xr6:coauthVersionMax="47" xr10:uidLastSave="{00000000-0000-0000-0000-000000000000}"/>
  <bookViews>
    <workbookView xWindow="4155" yWindow="105" windowWidth="21825" windowHeight="15375" tabRatio="788" firstSheet="8" activeTab="8" xr2:uid="{00000000-000D-0000-FFFF-FFFF00000000}"/>
  </bookViews>
  <sheets>
    <sheet name="1 月" sheetId="14" state="hidden" r:id="rId1"/>
    <sheet name="2 月" sheetId="15" state="hidden" r:id="rId2"/>
    <sheet name="3 月" sheetId="16" state="hidden" r:id="rId3"/>
    <sheet name="4 月" sheetId="17" state="hidden" r:id="rId4"/>
    <sheet name="5 月" sheetId="18" state="hidden" r:id="rId5"/>
    <sheet name="6 月" sheetId="19" state="hidden" r:id="rId6"/>
    <sheet name="7 月" sheetId="20" state="hidden" r:id="rId7"/>
    <sheet name="8 月" sheetId="21" state="hidden" r:id="rId8"/>
    <sheet name="9 月" sheetId="22" r:id="rId9"/>
    <sheet name="10 月" sheetId="23" r:id="rId10"/>
    <sheet name="11 月" sheetId="24" r:id="rId11"/>
    <sheet name="12 月" sheetId="25" r:id="rId12"/>
    <sheet name="（参考）2026年休日" sheetId="26" state="hidden" r:id="rId13"/>
  </sheets>
  <definedNames>
    <definedName name="CalendarYear">'1 月'!$K$2</definedName>
    <definedName name="ColumnTitleRegion1..H12.1">'1 月'!$B$2</definedName>
    <definedName name="ColumnTitleRegion1..H12.10">'10 月'!$B$2</definedName>
    <definedName name="ColumnTitleRegion1..H12.11">'11 月'!$B$2</definedName>
    <definedName name="ColumnTitleRegion1..H12.12">'12 月'!$B$2</definedName>
    <definedName name="ColumnTitleRegion1..H12.2">'2 月'!$B$2</definedName>
    <definedName name="ColumnTitleRegion1..H12.3">'3 月'!$B$2</definedName>
    <definedName name="ColumnTitleRegion1..H12.4">'4 月'!$B$2</definedName>
    <definedName name="ColumnTitleRegion1..H12.5">'5 月'!$B$2</definedName>
    <definedName name="ColumnTitleRegion1..H12.6">'6 月'!$B$2</definedName>
    <definedName name="ColumnTitleRegion1..H12.7">'7 月'!$B$2</definedName>
    <definedName name="ColumnTitleRegion1..H12.8">'8 月'!$B$2</definedName>
    <definedName name="ColumnTitleRegion1..H12.9">'9 月'!$B$2</definedName>
    <definedName name="ColumnTitleRegion2..C14.1">'1 月'!$B$2</definedName>
    <definedName name="ColumnTitleRegion2..C14.10">'10 月'!$B$2</definedName>
    <definedName name="ColumnTitleRegion2..C14.11">'11 月'!$B$2</definedName>
    <definedName name="ColumnTitleRegion2..C14.12">'12 月'!$B$2</definedName>
    <definedName name="ColumnTitleRegion2..C14.2">'2 月'!$B$2</definedName>
    <definedName name="ColumnTitleRegion2..C14.3">'3 月'!$B$2</definedName>
    <definedName name="ColumnTitleRegion2..C14.4">'4 月'!$B$2</definedName>
    <definedName name="ColumnTitleRegion2..C14.5">'5 月'!$B$2</definedName>
    <definedName name="ColumnTitleRegion2..C14.6">'6 月'!$B$2</definedName>
    <definedName name="ColumnTitleRegion2..C14.7">'7 月'!$B$2</definedName>
    <definedName name="ColumnTitleRegion2..C14.8">'8 月'!$B$2</definedName>
    <definedName name="ColumnTitleRegion2..C14.9">'9 月'!$B$2</definedName>
    <definedName name="DaysAndWeeks">{0,1,2,3,4,5,6} + {0;1;2;3;4;5}*7</definedName>
    <definedName name="_xlnm.Print_Area" localSheetId="0">'1 月'!$A$1:$H$18</definedName>
    <definedName name="WeekStart">'1 月'!$K$3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6" i="15" l="1" a="1"/>
  <c r="C16" i="15" s="1"/>
  <c r="B1" i="25"/>
  <c r="B2" i="25"/>
  <c r="B3" i="25" a="1"/>
  <c r="F3" i="25" s="1"/>
  <c r="F2" i="25" s="1"/>
  <c r="B5" i="25" a="1"/>
  <c r="D5" i="25" s="1"/>
  <c r="B7" i="25" a="1"/>
  <c r="B7" i="25" s="1"/>
  <c r="B9" i="25" a="1"/>
  <c r="F9" i="25" s="1"/>
  <c r="B11" i="25" a="1"/>
  <c r="D11" i="25" s="1"/>
  <c r="B13" i="25" a="1"/>
  <c r="B13" i="25" s="1"/>
  <c r="B16" i="15" l="1"/>
  <c r="C11" i="25"/>
  <c r="E3" i="25"/>
  <c r="E2" i="25" s="1"/>
  <c r="C13" i="25"/>
  <c r="G7" i="25"/>
  <c r="H5" i="25"/>
  <c r="H11" i="25"/>
  <c r="C5" i="25"/>
  <c r="E9" i="25"/>
  <c r="B5" i="25"/>
  <c r="D3" i="25"/>
  <c r="D2" i="25" s="1"/>
  <c r="B11" i="25"/>
  <c r="D9" i="25"/>
  <c r="F7" i="25"/>
  <c r="G11" i="25"/>
  <c r="H9" i="25"/>
  <c r="C9" i="25"/>
  <c r="E7" i="25"/>
  <c r="G5" i="25"/>
  <c r="H3" i="25"/>
  <c r="H2" i="25" s="1"/>
  <c r="C3" i="25"/>
  <c r="C2" i="25" s="1"/>
  <c r="F11" i="25"/>
  <c r="B3" i="25"/>
  <c r="B9" i="25"/>
  <c r="D7" i="25"/>
  <c r="F5" i="25"/>
  <c r="E11" i="25"/>
  <c r="G9" i="25"/>
  <c r="H7" i="25"/>
  <c r="C7" i="25"/>
  <c r="E5" i="25"/>
  <c r="G3" i="25"/>
  <c r="G2" i="25" s="1"/>
  <c r="B2" i="15"/>
  <c r="B2" i="16"/>
  <c r="B2" i="17"/>
  <c r="B2" i="18"/>
  <c r="B2" i="19"/>
  <c r="B2" i="20"/>
  <c r="B2" i="21"/>
  <c r="B2" i="22"/>
  <c r="B2" i="23"/>
  <c r="B2" i="24"/>
  <c r="B1" i="23" l="1"/>
  <c r="B1" i="24"/>
  <c r="B1" i="21"/>
  <c r="B1" i="22"/>
  <c r="B1" i="19"/>
  <c r="B1" i="20"/>
  <c r="B1" i="17"/>
  <c r="B1" i="18"/>
  <c r="B1" i="15"/>
  <c r="B1" i="16"/>
  <c r="B12" i="16" a="1"/>
  <c r="B6" i="16" a="1"/>
  <c r="B15" i="18" a="1"/>
  <c r="B9" i="18" a="1"/>
  <c r="B3" i="18" a="1"/>
  <c r="B18" i="20" a="1"/>
  <c r="B12" i="20" a="1"/>
  <c r="B6" i="20" a="1"/>
  <c r="B11" i="22" a="1"/>
  <c r="B7" i="22" a="1"/>
  <c r="B18" i="17" a="1"/>
  <c r="B12" i="17" a="1"/>
  <c r="B6" i="17" a="1"/>
  <c r="B15" i="19" a="1"/>
  <c r="B9" i="19" a="1"/>
  <c r="B3" i="19" a="1"/>
  <c r="B17" i="21" a="1"/>
  <c r="B11" i="21" a="1"/>
  <c r="B5" i="21" a="1"/>
  <c r="B18" i="16" a="1"/>
  <c r="B15" i="16" a="1"/>
  <c r="B9" i="16" a="1"/>
  <c r="B3" i="16" a="1"/>
  <c r="B18" i="18" a="1"/>
  <c r="B12" i="18" a="1"/>
  <c r="B6" i="18" a="1"/>
  <c r="B15" i="20" a="1"/>
  <c r="B9" i="20" a="1"/>
  <c r="B3" i="20" a="1"/>
  <c r="B13" i="22" a="1"/>
  <c r="B9" i="22" a="1"/>
  <c r="B3" i="15" a="1"/>
  <c r="B18" i="19" a="1"/>
  <c r="B3" i="17" a="1"/>
  <c r="B3" i="21" a="1"/>
  <c r="B5" i="22" a="1"/>
  <c r="B9" i="23" a="1"/>
  <c r="B13" i="24" a="1"/>
  <c r="B5" i="24" a="1"/>
  <c r="B17" i="14" a="1"/>
  <c r="B11" i="14" a="1"/>
  <c r="B5" i="14" a="1"/>
  <c r="B7" i="24" a="1"/>
  <c r="B12" i="15" a="1"/>
  <c r="B13" i="23" a="1"/>
  <c r="B5" i="23" a="1"/>
  <c r="B9" i="24" a="1"/>
  <c r="B14" i="14" a="1"/>
  <c r="B8" i="14" a="1"/>
  <c r="B3" i="14" a="1"/>
  <c r="B3" i="24" a="1"/>
  <c r="B9" i="15" a="1"/>
  <c r="B9" i="17" a="1"/>
  <c r="B6" i="19" a="1"/>
  <c r="B8" i="21" a="1"/>
  <c r="B6" i="15" a="1"/>
  <c r="B15" i="17" a="1"/>
  <c r="B12" i="19" a="1"/>
  <c r="B14" i="21" a="1"/>
  <c r="B3" i="22" a="1"/>
  <c r="B11" i="23" a="1"/>
  <c r="B7" i="23" a="1"/>
  <c r="B3" i="23" a="1"/>
  <c r="B11" i="24" a="1"/>
  <c r="B1" i="14"/>
  <c r="F15" i="20" l="1"/>
  <c r="B15" i="20"/>
  <c r="D15" i="20"/>
  <c r="H15" i="20"/>
  <c r="C15" i="20"/>
  <c r="G15" i="20"/>
  <c r="E15" i="20"/>
  <c r="F9" i="19"/>
  <c r="B9" i="19"/>
  <c r="H9" i="19"/>
  <c r="C9" i="19"/>
  <c r="G9" i="19"/>
  <c r="E9" i="19"/>
  <c r="D9" i="19"/>
  <c r="F15" i="18"/>
  <c r="B15" i="18"/>
  <c r="G15" i="18"/>
  <c r="E15" i="18"/>
  <c r="D15" i="18"/>
  <c r="C15" i="18"/>
  <c r="H15" i="18"/>
  <c r="H11" i="24"/>
  <c r="D11" i="24"/>
  <c r="G11" i="24"/>
  <c r="C11" i="24"/>
  <c r="F11" i="24"/>
  <c r="B11" i="24"/>
  <c r="E11" i="24"/>
  <c r="H3" i="22"/>
  <c r="H2" i="22" s="1"/>
  <c r="D3" i="22"/>
  <c r="D2" i="22" s="1"/>
  <c r="G3" i="22"/>
  <c r="G2" i="22" s="1"/>
  <c r="C3" i="22"/>
  <c r="C2" i="22" s="1"/>
  <c r="F3" i="22"/>
  <c r="F2" i="22" s="1"/>
  <c r="B3" i="22"/>
  <c r="E3" i="22"/>
  <c r="E2" i="22" s="1"/>
  <c r="F6" i="15"/>
  <c r="B6" i="15"/>
  <c r="H6" i="15"/>
  <c r="D6" i="15"/>
  <c r="G6" i="15"/>
  <c r="E6" i="15"/>
  <c r="C6" i="15"/>
  <c r="F9" i="15"/>
  <c r="B9" i="15"/>
  <c r="H9" i="15"/>
  <c r="D9" i="15"/>
  <c r="G9" i="15"/>
  <c r="E9" i="15"/>
  <c r="C9" i="15"/>
  <c r="F14" i="14"/>
  <c r="B14" i="14"/>
  <c r="G14" i="14"/>
  <c r="C14" i="14"/>
  <c r="E14" i="14"/>
  <c r="H14" i="14"/>
  <c r="D14" i="14"/>
  <c r="H9" i="24"/>
  <c r="D9" i="24"/>
  <c r="G9" i="24"/>
  <c r="C9" i="24"/>
  <c r="F9" i="24"/>
  <c r="B9" i="24"/>
  <c r="E9" i="24"/>
  <c r="H7" i="24"/>
  <c r="D7" i="24"/>
  <c r="G7" i="24"/>
  <c r="C7" i="24"/>
  <c r="F7" i="24"/>
  <c r="B7" i="24"/>
  <c r="E7" i="24"/>
  <c r="H9" i="23"/>
  <c r="D9" i="23"/>
  <c r="G9" i="23"/>
  <c r="C9" i="23"/>
  <c r="F9" i="23"/>
  <c r="B9" i="23"/>
  <c r="E9" i="23"/>
  <c r="B18" i="19"/>
  <c r="C18" i="19"/>
  <c r="B13" i="22"/>
  <c r="C13" i="22"/>
  <c r="F6" i="18"/>
  <c r="B6" i="18"/>
  <c r="D6" i="18"/>
  <c r="H6" i="18"/>
  <c r="C6" i="18"/>
  <c r="G6" i="18"/>
  <c r="E6" i="18"/>
  <c r="F9" i="16"/>
  <c r="B9" i="16"/>
  <c r="D9" i="16"/>
  <c r="H9" i="16"/>
  <c r="C9" i="16"/>
  <c r="G9" i="16"/>
  <c r="E9" i="16"/>
  <c r="F11" i="21"/>
  <c r="B11" i="21"/>
  <c r="H11" i="21"/>
  <c r="C11" i="21"/>
  <c r="G11" i="21"/>
  <c r="E11" i="21"/>
  <c r="D11" i="21"/>
  <c r="F15" i="19"/>
  <c r="B15" i="19"/>
  <c r="H15" i="19"/>
  <c r="C15" i="19"/>
  <c r="G15" i="19"/>
  <c r="E15" i="19"/>
  <c r="D15" i="19"/>
  <c r="F7" i="22"/>
  <c r="B7" i="22"/>
  <c r="G7" i="22"/>
  <c r="E7" i="22"/>
  <c r="D7" i="22"/>
  <c r="H7" i="22"/>
  <c r="C7" i="22"/>
  <c r="B18" i="20"/>
  <c r="C18" i="20"/>
  <c r="F6" i="16"/>
  <c r="B6" i="16"/>
  <c r="G6" i="16"/>
  <c r="E6" i="16"/>
  <c r="D6" i="16"/>
  <c r="H6" i="16"/>
  <c r="C6" i="16"/>
  <c r="H11" i="23"/>
  <c r="D11" i="23"/>
  <c r="G11" i="23"/>
  <c r="C11" i="23"/>
  <c r="F11" i="23"/>
  <c r="B11" i="23"/>
  <c r="E11" i="23"/>
  <c r="F9" i="17"/>
  <c r="B9" i="17"/>
  <c r="E9" i="17"/>
  <c r="D9" i="17"/>
  <c r="H9" i="17"/>
  <c r="C9" i="17"/>
  <c r="G9" i="17"/>
  <c r="F12" i="15"/>
  <c r="B12" i="15"/>
  <c r="H12" i="15"/>
  <c r="D12" i="15"/>
  <c r="G12" i="15"/>
  <c r="E12" i="15"/>
  <c r="C12" i="15"/>
  <c r="C13" i="24"/>
  <c r="B13" i="24"/>
  <c r="F3" i="17"/>
  <c r="F2" i="17" s="1"/>
  <c r="B3" i="17"/>
  <c r="E3" i="17"/>
  <c r="E2" i="17" s="1"/>
  <c r="D3" i="17"/>
  <c r="D2" i="17" s="1"/>
  <c r="H3" i="17"/>
  <c r="H2" i="17" s="1"/>
  <c r="C3" i="17"/>
  <c r="C2" i="17" s="1"/>
  <c r="G3" i="17"/>
  <c r="G2" i="17" s="1"/>
  <c r="F3" i="16"/>
  <c r="F2" i="16" s="1"/>
  <c r="B3" i="16"/>
  <c r="D3" i="16"/>
  <c r="D2" i="16" s="1"/>
  <c r="H3" i="16"/>
  <c r="H2" i="16" s="1"/>
  <c r="C3" i="16"/>
  <c r="C2" i="16" s="1"/>
  <c r="G3" i="16"/>
  <c r="G2" i="16" s="1"/>
  <c r="E3" i="16"/>
  <c r="E2" i="16" s="1"/>
  <c r="F12" i="20"/>
  <c r="B12" i="20"/>
  <c r="G12" i="20"/>
  <c r="E12" i="20"/>
  <c r="D12" i="20"/>
  <c r="C12" i="20"/>
  <c r="H12" i="20"/>
  <c r="H3" i="23"/>
  <c r="H2" i="23" s="1"/>
  <c r="D3" i="23"/>
  <c r="D2" i="23" s="1"/>
  <c r="G3" i="23"/>
  <c r="G2" i="23" s="1"/>
  <c r="C3" i="23"/>
  <c r="C2" i="23" s="1"/>
  <c r="F3" i="23"/>
  <c r="F2" i="23" s="1"/>
  <c r="B3" i="23"/>
  <c r="E3" i="23"/>
  <c r="E2" i="23" s="1"/>
  <c r="F14" i="21"/>
  <c r="B14" i="21"/>
  <c r="E14" i="21"/>
  <c r="D14" i="21"/>
  <c r="H14" i="21"/>
  <c r="C14" i="21"/>
  <c r="G14" i="21"/>
  <c r="F8" i="21"/>
  <c r="B8" i="21"/>
  <c r="E8" i="21"/>
  <c r="D8" i="21"/>
  <c r="H8" i="21"/>
  <c r="C8" i="21"/>
  <c r="G8" i="21"/>
  <c r="H3" i="24"/>
  <c r="H2" i="24" s="1"/>
  <c r="D3" i="24"/>
  <c r="D2" i="24" s="1"/>
  <c r="G3" i="24"/>
  <c r="G2" i="24" s="1"/>
  <c r="C3" i="24"/>
  <c r="C2" i="24" s="1"/>
  <c r="F3" i="24"/>
  <c r="F2" i="24" s="1"/>
  <c r="B3" i="24"/>
  <c r="E3" i="24"/>
  <c r="E2" i="24" s="1"/>
  <c r="H5" i="23"/>
  <c r="D5" i="23"/>
  <c r="G5" i="23"/>
  <c r="C5" i="23"/>
  <c r="F5" i="23"/>
  <c r="B5" i="23"/>
  <c r="E5" i="23"/>
  <c r="F5" i="14"/>
  <c r="B5" i="14"/>
  <c r="E5" i="14"/>
  <c r="G5" i="14"/>
  <c r="C5" i="14"/>
  <c r="H5" i="14"/>
  <c r="D5" i="14"/>
  <c r="F5" i="22"/>
  <c r="D5" i="22"/>
  <c r="H5" i="22"/>
  <c r="C5" i="22"/>
  <c r="G5" i="22"/>
  <c r="B5" i="22"/>
  <c r="E5" i="22"/>
  <c r="F3" i="15"/>
  <c r="F2" i="15" s="1"/>
  <c r="B3" i="15"/>
  <c r="H3" i="15"/>
  <c r="H2" i="15" s="1"/>
  <c r="D3" i="15"/>
  <c r="D2" i="15" s="1"/>
  <c r="G3" i="15"/>
  <c r="G2" i="15" s="1"/>
  <c r="E3" i="15"/>
  <c r="E2" i="15" s="1"/>
  <c r="C3" i="15"/>
  <c r="C2" i="15" s="1"/>
  <c r="F3" i="20"/>
  <c r="F2" i="20" s="1"/>
  <c r="B3" i="20"/>
  <c r="D3" i="20"/>
  <c r="D2" i="20" s="1"/>
  <c r="H3" i="20"/>
  <c r="H2" i="20" s="1"/>
  <c r="C3" i="20"/>
  <c r="C2" i="20" s="1"/>
  <c r="G3" i="20"/>
  <c r="G2" i="20" s="1"/>
  <c r="E3" i="20"/>
  <c r="E2" i="20" s="1"/>
  <c r="F12" i="18"/>
  <c r="B12" i="18"/>
  <c r="D12" i="18"/>
  <c r="H12" i="18"/>
  <c r="C12" i="18"/>
  <c r="G12" i="18"/>
  <c r="E12" i="18"/>
  <c r="F15" i="16"/>
  <c r="B15" i="16"/>
  <c r="H15" i="16"/>
  <c r="D15" i="16"/>
  <c r="E15" i="16"/>
  <c r="C15" i="16"/>
  <c r="G15" i="16"/>
  <c r="B17" i="21"/>
  <c r="C17" i="21"/>
  <c r="F6" i="17"/>
  <c r="B6" i="17"/>
  <c r="H6" i="17"/>
  <c r="C6" i="17"/>
  <c r="G6" i="17"/>
  <c r="E6" i="17"/>
  <c r="D6" i="17"/>
  <c r="F11" i="22"/>
  <c r="B11" i="22"/>
  <c r="G11" i="22"/>
  <c r="E11" i="22"/>
  <c r="D11" i="22"/>
  <c r="C11" i="22"/>
  <c r="H11" i="22"/>
  <c r="F3" i="18"/>
  <c r="F2" i="18" s="1"/>
  <c r="B3" i="18"/>
  <c r="G3" i="18"/>
  <c r="G2" i="18" s="1"/>
  <c r="E3" i="18"/>
  <c r="E2" i="18" s="1"/>
  <c r="D3" i="18"/>
  <c r="D2" i="18" s="1"/>
  <c r="H3" i="18"/>
  <c r="H2" i="18" s="1"/>
  <c r="C3" i="18"/>
  <c r="C2" i="18" s="1"/>
  <c r="F12" i="16"/>
  <c r="B12" i="16"/>
  <c r="G12" i="16"/>
  <c r="E12" i="16"/>
  <c r="D12" i="16"/>
  <c r="C12" i="16"/>
  <c r="H12" i="16"/>
  <c r="F15" i="17"/>
  <c r="B15" i="17"/>
  <c r="E15" i="17"/>
  <c r="D15" i="17"/>
  <c r="H15" i="17"/>
  <c r="C15" i="17"/>
  <c r="G15" i="17"/>
  <c r="F8" i="14"/>
  <c r="B8" i="14"/>
  <c r="G8" i="14"/>
  <c r="C8" i="14"/>
  <c r="E8" i="14"/>
  <c r="H8" i="14"/>
  <c r="D8" i="14"/>
  <c r="B17" i="14"/>
  <c r="C17" i="14"/>
  <c r="F9" i="22"/>
  <c r="B9" i="22"/>
  <c r="D9" i="22"/>
  <c r="H9" i="22"/>
  <c r="C9" i="22"/>
  <c r="G9" i="22"/>
  <c r="E9" i="22"/>
  <c r="F5" i="21"/>
  <c r="B5" i="21"/>
  <c r="H5" i="21"/>
  <c r="C5" i="21"/>
  <c r="G5" i="21"/>
  <c r="E5" i="21"/>
  <c r="D5" i="21"/>
  <c r="B18" i="17"/>
  <c r="C18" i="17"/>
  <c r="H7" i="23"/>
  <c r="D7" i="23"/>
  <c r="G7" i="23"/>
  <c r="C7" i="23"/>
  <c r="F7" i="23"/>
  <c r="B7" i="23"/>
  <c r="E7" i="23"/>
  <c r="F12" i="19"/>
  <c r="B12" i="19"/>
  <c r="E12" i="19"/>
  <c r="D12" i="19"/>
  <c r="H12" i="19"/>
  <c r="C12" i="19"/>
  <c r="G12" i="19"/>
  <c r="F6" i="19"/>
  <c r="B6" i="19"/>
  <c r="E6" i="19"/>
  <c r="D6" i="19"/>
  <c r="H6" i="19"/>
  <c r="C6" i="19"/>
  <c r="G6" i="19"/>
  <c r="F3" i="14"/>
  <c r="F2" i="14" s="1"/>
  <c r="B3" i="14"/>
  <c r="G3" i="14"/>
  <c r="G2" i="14" s="1"/>
  <c r="E3" i="14"/>
  <c r="E2" i="14" s="1"/>
  <c r="C3" i="14"/>
  <c r="C2" i="14" s="1"/>
  <c r="H3" i="14"/>
  <c r="H2" i="14" s="1"/>
  <c r="D3" i="14"/>
  <c r="D2" i="14" s="1"/>
  <c r="C13" i="23"/>
  <c r="B13" i="23"/>
  <c r="F11" i="14"/>
  <c r="B11" i="14"/>
  <c r="E11" i="14"/>
  <c r="G11" i="14"/>
  <c r="C11" i="14"/>
  <c r="H11" i="14"/>
  <c r="D11" i="14"/>
  <c r="H5" i="24"/>
  <c r="D5" i="24"/>
  <c r="G5" i="24"/>
  <c r="C5" i="24"/>
  <c r="F5" i="24"/>
  <c r="B5" i="24"/>
  <c r="E5" i="24"/>
  <c r="F3" i="21"/>
  <c r="F2" i="21" s="1"/>
  <c r="B3" i="21"/>
  <c r="E3" i="21"/>
  <c r="E2" i="21" s="1"/>
  <c r="D3" i="21"/>
  <c r="D2" i="21" s="1"/>
  <c r="H3" i="21"/>
  <c r="H2" i="21" s="1"/>
  <c r="C3" i="21"/>
  <c r="C2" i="21" s="1"/>
  <c r="G3" i="21"/>
  <c r="G2" i="21" s="1"/>
  <c r="F9" i="20"/>
  <c r="B9" i="20"/>
  <c r="D9" i="20"/>
  <c r="H9" i="20"/>
  <c r="C9" i="20"/>
  <c r="G9" i="20"/>
  <c r="E9" i="20"/>
  <c r="B18" i="18"/>
  <c r="C18" i="18"/>
  <c r="B18" i="16"/>
  <c r="C18" i="16"/>
  <c r="F3" i="19"/>
  <c r="F2" i="19" s="1"/>
  <c r="B3" i="19"/>
  <c r="H3" i="19"/>
  <c r="H2" i="19" s="1"/>
  <c r="C3" i="19"/>
  <c r="C2" i="19" s="1"/>
  <c r="G3" i="19"/>
  <c r="G2" i="19" s="1"/>
  <c r="E3" i="19"/>
  <c r="E2" i="19" s="1"/>
  <c r="D3" i="19"/>
  <c r="D2" i="19" s="1"/>
  <c r="F12" i="17"/>
  <c r="B12" i="17"/>
  <c r="H12" i="17"/>
  <c r="C12" i="17"/>
  <c r="G12" i="17"/>
  <c r="E12" i="17"/>
  <c r="D12" i="17"/>
  <c r="F6" i="20"/>
  <c r="B6" i="20"/>
  <c r="G6" i="20"/>
  <c r="E6" i="20"/>
  <c r="D6" i="20"/>
  <c r="H6" i="20"/>
  <c r="C6" i="20"/>
  <c r="F9" i="18"/>
  <c r="B9" i="18"/>
  <c r="G9" i="18"/>
  <c r="E9" i="18"/>
  <c r="D9" i="18"/>
  <c r="H9" i="18"/>
  <c r="C9" i="18"/>
  <c r="B2" i="14"/>
</calcChain>
</file>

<file path=xl/sharedStrings.xml><?xml version="1.0" encoding="utf-8"?>
<sst xmlns="http://schemas.openxmlformats.org/spreadsheetml/2006/main" count="292" uniqueCount="159">
  <si>
    <t>メモ</t>
  </si>
  <si>
    <t>カレンダーの設定</t>
  </si>
  <si>
    <t>年</t>
  </si>
  <si>
    <t>週の始まり</t>
  </si>
  <si>
    <t>日曜日</t>
  </si>
  <si>
    <t>憲法記念日</t>
    <rPh sb="0" eb="5">
      <t>ケンポウキネンビ</t>
    </rPh>
    <phoneticPr fontId="7"/>
  </si>
  <si>
    <t>みどりの日</t>
    <rPh sb="4" eb="5">
      <t>ヒ</t>
    </rPh>
    <phoneticPr fontId="7"/>
  </si>
  <si>
    <t>こどもの日</t>
    <rPh sb="4" eb="5">
      <t>ヒ</t>
    </rPh>
    <phoneticPr fontId="7"/>
  </si>
  <si>
    <t>海の日</t>
    <rPh sb="0" eb="1">
      <t>ウミ</t>
    </rPh>
    <rPh sb="2" eb="3">
      <t>ヒ</t>
    </rPh>
    <phoneticPr fontId="7"/>
  </si>
  <si>
    <t>敬老の日</t>
    <rPh sb="0" eb="2">
      <t>ケイロウ</t>
    </rPh>
    <rPh sb="3" eb="4">
      <t>ヒ</t>
    </rPh>
    <phoneticPr fontId="7"/>
  </si>
  <si>
    <t>＜注意事項＞</t>
    <rPh sb="1" eb="3">
      <t>チュウイ</t>
    </rPh>
    <rPh sb="3" eb="5">
      <t>ジコウ</t>
    </rPh>
    <phoneticPr fontId="12"/>
  </si>
  <si>
    <t>春分の日</t>
    <rPh sb="0" eb="2">
      <t>シュンブン</t>
    </rPh>
    <rPh sb="3" eb="4">
      <t>ヒ</t>
    </rPh>
    <phoneticPr fontId="7"/>
  </si>
  <si>
    <t>スポーツの日</t>
    <rPh sb="5" eb="6">
      <t>ヒ</t>
    </rPh>
    <phoneticPr fontId="7"/>
  </si>
  <si>
    <t>元日</t>
    <rPh sb="0" eb="2">
      <t>がんじつ</t>
    </rPh>
    <phoneticPr fontId="2" type="noConversion"/>
  </si>
  <si>
    <t>大学休日</t>
    <rPh sb="0" eb="2">
      <t>ダイガク</t>
    </rPh>
    <rPh sb="2" eb="4">
      <t>キュウジツ</t>
    </rPh>
    <phoneticPr fontId="7"/>
  </si>
  <si>
    <t>追加休日</t>
  </si>
  <si>
    <t>日付</t>
  </si>
  <si>
    <t>曜日</t>
  </si>
  <si>
    <t>祝日</t>
  </si>
  <si>
    <t>元日</t>
  </si>
  <si>
    <t>(月)</t>
  </si>
  <si>
    <t>振替休日</t>
  </si>
  <si>
    <t>成人の日</t>
  </si>
  <si>
    <t>建国記念の日</t>
  </si>
  <si>
    <t>天皇誕生日</t>
  </si>
  <si>
    <t>春分の日</t>
  </si>
  <si>
    <t>昭和の日</t>
  </si>
  <si>
    <t>憲法記念日</t>
  </si>
  <si>
    <t>みどりの日</t>
  </si>
  <si>
    <t>こどもの日</t>
  </si>
  <si>
    <t>海の日</t>
  </si>
  <si>
    <t>山の日</t>
  </si>
  <si>
    <t>敬老の日</t>
  </si>
  <si>
    <t>秋分の日</t>
  </si>
  <si>
    <t>文化の日</t>
  </si>
  <si>
    <r>
      <t>(</t>
    </r>
    <r>
      <rPr>
        <sz val="11"/>
        <color rgb="FF333333"/>
        <rFont val="游ゴシック"/>
        <family val="2"/>
        <charset val="128"/>
      </rPr>
      <t>日</t>
    </r>
    <r>
      <rPr>
        <sz val="11"/>
        <color rgb="FF333333"/>
        <rFont val="Arial"/>
        <family val="2"/>
      </rPr>
      <t>)</t>
    </r>
    <rPh sb="1" eb="2">
      <t>ニチ</t>
    </rPh>
    <phoneticPr fontId="35"/>
  </si>
  <si>
    <t>スポーツの日</t>
    <phoneticPr fontId="35"/>
  </si>
  <si>
    <t>山の日</t>
    <rPh sb="0" eb="1">
      <t>ヤマ</t>
    </rPh>
    <rPh sb="2" eb="3">
      <t>ヒ</t>
    </rPh>
    <phoneticPr fontId="7"/>
  </si>
  <si>
    <t>秋分の日</t>
    <rPh sb="0" eb="2">
      <t>シュウブン</t>
    </rPh>
    <rPh sb="3" eb="4">
      <t>ヒ</t>
    </rPh>
    <phoneticPr fontId="7"/>
  </si>
  <si>
    <t>勤労感謝の日</t>
    <rPh sb="0" eb="4">
      <t>キンロウカンシャ</t>
    </rPh>
    <rPh sb="5" eb="6">
      <t>ヒ</t>
    </rPh>
    <phoneticPr fontId="7"/>
  </si>
  <si>
    <r>
      <t>(</t>
    </r>
    <r>
      <rPr>
        <sz val="11"/>
        <color rgb="FF333333"/>
        <rFont val="ＭＳ ゴシック"/>
        <family val="2"/>
        <charset val="128"/>
      </rPr>
      <t>木</t>
    </r>
    <r>
      <rPr>
        <sz val="11"/>
        <color rgb="FF333333"/>
        <rFont val="Arial"/>
        <family val="2"/>
      </rPr>
      <t>)</t>
    </r>
    <rPh sb="1" eb="2">
      <t>モク</t>
    </rPh>
    <phoneticPr fontId="35"/>
  </si>
  <si>
    <r>
      <t>(</t>
    </r>
    <r>
      <rPr>
        <sz val="11"/>
        <color rgb="FF333333"/>
        <rFont val="ＭＳ ゴシック"/>
        <family val="2"/>
        <charset val="128"/>
      </rPr>
      <t>火</t>
    </r>
    <r>
      <rPr>
        <sz val="11"/>
        <color rgb="FF333333"/>
        <rFont val="Arial"/>
        <family val="2"/>
      </rPr>
      <t>)</t>
    </r>
    <rPh sb="1" eb="2">
      <t>カ</t>
    </rPh>
    <phoneticPr fontId="35"/>
  </si>
  <si>
    <t>大学休日</t>
    <rPh sb="0" eb="4">
      <t>ダイガクキュウジツ</t>
    </rPh>
    <phoneticPr fontId="35"/>
  </si>
  <si>
    <t>大学休日</t>
    <rPh sb="0" eb="4">
      <t>ﾀﾞｲｶﾞｸｷｭｳｼﾞﾂ</t>
    </rPh>
    <phoneticPr fontId="2" type="noConversion"/>
  </si>
  <si>
    <t>成人の日</t>
    <rPh sb="0" eb="2">
      <t>ｾｲｼﾞﾝ</t>
    </rPh>
    <rPh sb="3" eb="4">
      <t>ﾋ</t>
    </rPh>
    <phoneticPr fontId="2" type="noConversion"/>
  </si>
  <si>
    <t>データ投入日</t>
    <rPh sb="3" eb="5">
      <t>トウニュウ</t>
    </rPh>
    <rPh sb="5" eb="6">
      <t>ビ</t>
    </rPh>
    <phoneticPr fontId="7"/>
  </si>
  <si>
    <t xml:space="preserve">発行完了（GSIC→人事部）
</t>
    <rPh sb="0" eb="2">
      <t>ハッコウ</t>
    </rPh>
    <rPh sb="2" eb="4">
      <t>カンリョウ</t>
    </rPh>
    <rPh sb="10" eb="12">
      <t>ジンジ</t>
    </rPh>
    <rPh sb="12" eb="13">
      <t>ブ</t>
    </rPh>
    <phoneticPr fontId="7"/>
  </si>
  <si>
    <t>大岡山配付開始
PMすずかけ台へ郵送</t>
    <rPh sb="0" eb="3">
      <t>オオオカヤマ</t>
    </rPh>
    <rPh sb="3" eb="5">
      <t>ハイフ</t>
    </rPh>
    <rPh sb="5" eb="7">
      <t>カイシ</t>
    </rPh>
    <rPh sb="14" eb="15">
      <t>ダイ</t>
    </rPh>
    <rPh sb="16" eb="18">
      <t>ユウソウ</t>
    </rPh>
    <phoneticPr fontId="7"/>
  </si>
  <si>
    <t xml:space="preserve">AMすずかけ台郵送受取
</t>
    <rPh sb="6" eb="7">
      <t>ダイ</t>
    </rPh>
    <phoneticPr fontId="7"/>
  </si>
  <si>
    <t>AMすずかけ台郵送受取</t>
    <rPh sb="6" eb="7">
      <t>ダイ</t>
    </rPh>
    <phoneticPr fontId="7"/>
  </si>
  <si>
    <t>大岡山配付開始
PMすずかけ台へ郵送</t>
    <rPh sb="14" eb="15">
      <t>ダイ</t>
    </rPh>
    <phoneticPr fontId="7"/>
  </si>
  <si>
    <r>
      <t>(</t>
    </r>
    <r>
      <rPr>
        <sz val="11"/>
        <color rgb="FF333333"/>
        <rFont val="Yu Gothic"/>
        <family val="2"/>
        <charset val="128"/>
      </rPr>
      <t>金</t>
    </r>
    <r>
      <rPr>
        <sz val="11"/>
        <color rgb="FF333333"/>
        <rFont val="Arial"/>
        <family val="2"/>
      </rPr>
      <t>)</t>
    </r>
    <rPh sb="1" eb="2">
      <t>キン</t>
    </rPh>
    <phoneticPr fontId="35"/>
  </si>
  <si>
    <r>
      <t>(</t>
    </r>
    <r>
      <rPr>
        <sz val="11"/>
        <color rgb="FF333333"/>
        <rFont val="Yu Gothic"/>
        <family val="2"/>
        <charset val="128"/>
      </rPr>
      <t>水</t>
    </r>
    <r>
      <rPr>
        <sz val="11"/>
        <color rgb="FF333333"/>
        <rFont val="Arial"/>
        <family val="2"/>
      </rPr>
      <t>)</t>
    </r>
    <rPh sb="1" eb="2">
      <t>スイ</t>
    </rPh>
    <phoneticPr fontId="35"/>
  </si>
  <si>
    <t>国民の休日</t>
    <rPh sb="0" eb="2">
      <t>コクミン</t>
    </rPh>
    <rPh sb="3" eb="5">
      <t>キュウジツ</t>
    </rPh>
    <phoneticPr fontId="35"/>
  </si>
  <si>
    <t>勤労感謝の日</t>
    <rPh sb="0" eb="4">
      <t>キンロウカンシャ</t>
    </rPh>
    <rPh sb="5" eb="6">
      <t>ヒ</t>
    </rPh>
    <phoneticPr fontId="35"/>
  </si>
  <si>
    <r>
      <rPr>
        <b/>
        <sz val="9"/>
        <color theme="7" tint="-0.249977111117893"/>
        <rFont val="Meiryo UI"/>
        <family val="3"/>
        <charset val="128"/>
      </rPr>
      <t>AMすずかけ台郵送受取</t>
    </r>
    <r>
      <rPr>
        <b/>
        <sz val="8"/>
        <color theme="7" tint="-0.249977111117893"/>
        <rFont val="Meiryo UI"/>
        <family val="3"/>
        <charset val="128"/>
      </rPr>
      <t xml:space="preserve">
</t>
    </r>
    <r>
      <rPr>
        <b/>
        <sz val="9"/>
        <color rgb="FFBB392B"/>
        <rFont val="Meiryo UI"/>
        <family val="3"/>
        <charset val="128"/>
      </rPr>
      <t>【〆】申請締切（1/15以降大岡山、1/19以降すずかけ台交付予定）</t>
    </r>
    <r>
      <rPr>
        <b/>
        <sz val="8"/>
        <color theme="7" tint="-0.249977111117893"/>
        <rFont val="Meiryo UI"/>
        <family val="3"/>
        <charset val="128"/>
      </rPr>
      <t xml:space="preserve">
</t>
    </r>
    <rPh sb="6" eb="7">
      <t>ダイ</t>
    </rPh>
    <phoneticPr fontId="7"/>
  </si>
  <si>
    <t>AMすずかけ台郵送受取</t>
    <rPh sb="6" eb="7">
      <t>ﾀﾞｲ</t>
    </rPh>
    <phoneticPr fontId="2" type="noConversion"/>
  </si>
  <si>
    <t>大岡山配付開始
PMすずかけ台へ郵送</t>
    <rPh sb="14" eb="15">
      <t>ﾀﾞｲ</t>
    </rPh>
    <phoneticPr fontId="2" type="noConversion"/>
  </si>
  <si>
    <t>【〆】申請締切（1/8以降大岡山，1/13以降すずかけ台交付予定）</t>
    <rPh sb="3" eb="5">
      <t>シンセイ</t>
    </rPh>
    <rPh sb="5" eb="7">
      <t>シメキリ</t>
    </rPh>
    <rPh sb="11" eb="13">
      <t>イコウ</t>
    </rPh>
    <rPh sb="13" eb="16">
      <t>オオオカヤマ</t>
    </rPh>
    <rPh sb="21" eb="23">
      <t>イコウ</t>
    </rPh>
    <rPh sb="27" eb="28">
      <t>ダイ</t>
    </rPh>
    <rPh sb="28" eb="30">
      <t>コウフ</t>
    </rPh>
    <rPh sb="30" eb="32">
      <t>ヨテイ</t>
    </rPh>
    <phoneticPr fontId="7"/>
  </si>
  <si>
    <t>【〆】申請締切（1/22以降大岡山，1/26以降すずかけ台交付予定）</t>
    <rPh sb="3" eb="5">
      <t>シンセイ</t>
    </rPh>
    <rPh sb="5" eb="7">
      <t>シメキリ</t>
    </rPh>
    <rPh sb="12" eb="14">
      <t>イコウ</t>
    </rPh>
    <rPh sb="14" eb="17">
      <t>オオオカヤマ</t>
    </rPh>
    <rPh sb="22" eb="24">
      <t>イコウ</t>
    </rPh>
    <rPh sb="28" eb="29">
      <t>ダイ</t>
    </rPh>
    <rPh sb="29" eb="31">
      <t>コウフ</t>
    </rPh>
    <rPh sb="31" eb="33">
      <t>ヨテイ</t>
    </rPh>
    <phoneticPr fontId="7"/>
  </si>
  <si>
    <t>【〆】申請締切（1/29以降大岡山，2/2以降すずかけ台交付予定）</t>
    <rPh sb="3" eb="5">
      <t>シンセイ</t>
    </rPh>
    <rPh sb="5" eb="7">
      <t>シメキリ</t>
    </rPh>
    <rPh sb="12" eb="14">
      <t>イコウ</t>
    </rPh>
    <rPh sb="14" eb="17">
      <t>オオオカヤマ</t>
    </rPh>
    <rPh sb="21" eb="23">
      <t>イコウ</t>
    </rPh>
    <rPh sb="27" eb="28">
      <t>ダイ</t>
    </rPh>
    <rPh sb="28" eb="30">
      <t>コウフ</t>
    </rPh>
    <rPh sb="30" eb="32">
      <t>ヨテイ</t>
    </rPh>
    <phoneticPr fontId="7"/>
  </si>
  <si>
    <t>建国記念の日</t>
    <rPh sb="0" eb="4">
      <t>ケンコクキネン</t>
    </rPh>
    <rPh sb="5" eb="6">
      <t>ヒ</t>
    </rPh>
    <phoneticPr fontId="7"/>
  </si>
  <si>
    <t>天皇誕生日</t>
    <rPh sb="0" eb="5">
      <t>テンノウタンジョウビ</t>
    </rPh>
    <phoneticPr fontId="7"/>
  </si>
  <si>
    <t>【〆】申請締切（2/5以降大岡山，2/9以降すずかけ台交付予定）</t>
    <rPh sb="3" eb="5">
      <t>シンセイ</t>
    </rPh>
    <rPh sb="5" eb="7">
      <t>シメキリ</t>
    </rPh>
    <rPh sb="11" eb="13">
      <t>イコウ</t>
    </rPh>
    <rPh sb="13" eb="16">
      <t>オオオカヤマ</t>
    </rPh>
    <rPh sb="20" eb="22">
      <t>イコウ</t>
    </rPh>
    <rPh sb="26" eb="27">
      <t>ダイ</t>
    </rPh>
    <rPh sb="27" eb="29">
      <t>コウフ</t>
    </rPh>
    <rPh sb="29" eb="31">
      <t>ヨテイ</t>
    </rPh>
    <phoneticPr fontId="7"/>
  </si>
  <si>
    <t>【〆】申請締切（2/12PM以降大岡山，2/16以降すずかけ台交付予定）</t>
    <rPh sb="3" eb="5">
      <t>シンセイ</t>
    </rPh>
    <rPh sb="5" eb="7">
      <t>シメキリ</t>
    </rPh>
    <rPh sb="14" eb="16">
      <t>イコウ</t>
    </rPh>
    <rPh sb="16" eb="19">
      <t>オオオカヤマ</t>
    </rPh>
    <rPh sb="24" eb="26">
      <t>イコウ</t>
    </rPh>
    <rPh sb="30" eb="31">
      <t>ダイ</t>
    </rPh>
    <rPh sb="31" eb="33">
      <t>コウフ</t>
    </rPh>
    <rPh sb="33" eb="35">
      <t>ヨテイ</t>
    </rPh>
    <phoneticPr fontId="7"/>
  </si>
  <si>
    <t>AM発行完了（GSIC→人事部）
PM大岡山配付開始・すずかけ台へ郵送</t>
    <rPh sb="2" eb="4">
      <t>ハッコウ</t>
    </rPh>
    <rPh sb="4" eb="6">
      <t>カンリョウ</t>
    </rPh>
    <rPh sb="12" eb="15">
      <t>ジンジブ</t>
    </rPh>
    <rPh sb="19" eb="22">
      <t>オオオカヤマ</t>
    </rPh>
    <rPh sb="22" eb="24">
      <t>ハイフ</t>
    </rPh>
    <rPh sb="24" eb="26">
      <t>カイシ</t>
    </rPh>
    <rPh sb="31" eb="32">
      <t>ダイ</t>
    </rPh>
    <rPh sb="33" eb="35">
      <t>ユウソウ</t>
    </rPh>
    <phoneticPr fontId="7"/>
  </si>
  <si>
    <t>【〆】申請締切（2/19以降大岡山，2/24以降すずかけ台交付予定）</t>
    <rPh sb="3" eb="5">
      <t>シンセイ</t>
    </rPh>
    <rPh sb="5" eb="7">
      <t>シメキリ</t>
    </rPh>
    <rPh sb="12" eb="14">
      <t>イコウ</t>
    </rPh>
    <rPh sb="14" eb="17">
      <t>オオオカヤマ</t>
    </rPh>
    <rPh sb="22" eb="24">
      <t>イコウ</t>
    </rPh>
    <rPh sb="28" eb="29">
      <t>ダイ</t>
    </rPh>
    <rPh sb="29" eb="31">
      <t>コウフ</t>
    </rPh>
    <rPh sb="31" eb="33">
      <t>ヨテイ</t>
    </rPh>
    <phoneticPr fontId="7"/>
  </si>
  <si>
    <r>
      <t xml:space="preserve">AMすずかけ台郵送受取
</t>
    </r>
    <r>
      <rPr>
        <b/>
        <sz val="9"/>
        <color theme="9" tint="-0.249977111117893"/>
        <rFont val="Meiryo UI"/>
        <family val="3"/>
        <charset val="128"/>
      </rPr>
      <t>【〆】申請締切（2/26以降大岡山，3/2以降すずかけ台交付予定）</t>
    </r>
    <rPh sb="6" eb="7">
      <t>ダイ</t>
    </rPh>
    <phoneticPr fontId="7"/>
  </si>
  <si>
    <t>AMすずかけ台郵送受</t>
    <rPh sb="6" eb="7">
      <t>ダイ</t>
    </rPh>
    <phoneticPr fontId="7"/>
  </si>
  <si>
    <t>【〆】申請締切（3/5以降大岡山，3/9以降すずかけ台交付予定）</t>
    <rPh sb="3" eb="5">
      <t>シンセイ</t>
    </rPh>
    <rPh sb="5" eb="7">
      <t>シメキリ</t>
    </rPh>
    <rPh sb="11" eb="13">
      <t>イコウ</t>
    </rPh>
    <rPh sb="13" eb="16">
      <t>オオオカヤマ</t>
    </rPh>
    <rPh sb="20" eb="22">
      <t>イコウ</t>
    </rPh>
    <rPh sb="26" eb="27">
      <t>ダイ</t>
    </rPh>
    <rPh sb="27" eb="29">
      <t>コウフ</t>
    </rPh>
    <rPh sb="29" eb="31">
      <t>ヨテイ</t>
    </rPh>
    <phoneticPr fontId="7"/>
  </si>
  <si>
    <t>【〆】申請締切（3/12以降大岡山，3/16以降すずかけ台交付予定）</t>
    <rPh sb="3" eb="5">
      <t>シンセイ</t>
    </rPh>
    <rPh sb="5" eb="7">
      <t>シメキリ</t>
    </rPh>
    <rPh sb="12" eb="14">
      <t>イコウ</t>
    </rPh>
    <rPh sb="14" eb="17">
      <t>オオオカヤマ</t>
    </rPh>
    <rPh sb="22" eb="24">
      <t>イコウ</t>
    </rPh>
    <rPh sb="28" eb="29">
      <t>ダイ</t>
    </rPh>
    <rPh sb="29" eb="31">
      <t>コウフ</t>
    </rPh>
    <rPh sb="31" eb="33">
      <t>ヨテイ</t>
    </rPh>
    <phoneticPr fontId="7"/>
  </si>
  <si>
    <r>
      <rPr>
        <b/>
        <sz val="9"/>
        <color theme="8" tint="-0.249977111117893"/>
        <rFont val="Meiryo UI"/>
        <family val="3"/>
        <charset val="128"/>
      </rPr>
      <t>AMすずかけ台郵送受取</t>
    </r>
    <r>
      <rPr>
        <b/>
        <sz val="9"/>
        <color theme="9" tint="-0.249977111117893"/>
        <rFont val="Meiryo UI"/>
        <family val="3"/>
        <charset val="128"/>
      </rPr>
      <t xml:space="preserve">
【〆】申請締切（3/26以降大岡山，3/30以降すずかけ台交付予定）</t>
    </r>
    <rPh sb="6" eb="7">
      <t>ダイ</t>
    </rPh>
    <rPh sb="7" eb="11">
      <t>ユウソウウケトリ</t>
    </rPh>
    <rPh sb="15" eb="17">
      <t>シンセイ</t>
    </rPh>
    <rPh sb="17" eb="19">
      <t>シメキリ</t>
    </rPh>
    <rPh sb="24" eb="26">
      <t>イコウ</t>
    </rPh>
    <rPh sb="26" eb="29">
      <t>オオオカヤマ</t>
    </rPh>
    <rPh sb="34" eb="36">
      <t>イコウ</t>
    </rPh>
    <rPh sb="40" eb="41">
      <t>ダイ</t>
    </rPh>
    <rPh sb="41" eb="43">
      <t>コウフ</t>
    </rPh>
    <rPh sb="43" eb="45">
      <t>ヨテイ</t>
    </rPh>
    <phoneticPr fontId="7"/>
  </si>
  <si>
    <t>昭和の日</t>
    <rPh sb="0" eb="2">
      <t>ショウワ</t>
    </rPh>
    <rPh sb="3" eb="4">
      <t>ヒ</t>
    </rPh>
    <phoneticPr fontId="7"/>
  </si>
  <si>
    <t xml:space="preserve">振替休日
</t>
    <rPh sb="0" eb="2">
      <t>フリカエ</t>
    </rPh>
    <rPh sb="2" eb="4">
      <t>キュウジツ</t>
    </rPh>
    <phoneticPr fontId="7"/>
  </si>
  <si>
    <r>
      <t>(</t>
    </r>
    <r>
      <rPr>
        <sz val="11"/>
        <color rgb="FF333333"/>
        <rFont val="Yu Gothic"/>
        <family val="2"/>
        <charset val="128"/>
      </rPr>
      <t>火</t>
    </r>
    <r>
      <rPr>
        <sz val="11"/>
        <color rgb="FF333333"/>
        <rFont val="Arial"/>
        <family val="2"/>
      </rPr>
      <t>)</t>
    </r>
    <rPh sb="1" eb="2">
      <t>カ</t>
    </rPh>
    <phoneticPr fontId="35"/>
  </si>
  <si>
    <t>（1/5午前〆）</t>
    <rPh sb="4" eb="6">
      <t>ｺﾞｾﾞﾝ</t>
    </rPh>
    <phoneticPr fontId="2" type="noConversion"/>
  </si>
  <si>
    <t>（1/9午前〆）</t>
    <rPh sb="4" eb="6">
      <t>ｺﾞｾﾞﾝ</t>
    </rPh>
    <phoneticPr fontId="2" type="noConversion"/>
  </si>
  <si>
    <t>（1/19午前〆）</t>
    <rPh sb="5" eb="7">
      <t>ｺﾞｾﾞﾝ</t>
    </rPh>
    <phoneticPr fontId="2" type="noConversion"/>
  </si>
  <si>
    <t>（1/26午前〆）</t>
    <rPh sb="5" eb="7">
      <t>ｺﾞｾﾞﾝ</t>
    </rPh>
    <phoneticPr fontId="2" type="noConversion"/>
  </si>
  <si>
    <t>（2/2午前〆）</t>
    <rPh sb="4" eb="6">
      <t>ゴゼン</t>
    </rPh>
    <phoneticPr fontId="7"/>
  </si>
  <si>
    <t>（2/9午前〆）</t>
    <rPh sb="4" eb="6">
      <t>ゴゼン</t>
    </rPh>
    <phoneticPr fontId="7"/>
  </si>
  <si>
    <t>（2/16午前〆）</t>
    <rPh sb="5" eb="7">
      <t>ゴゼン</t>
    </rPh>
    <phoneticPr fontId="7"/>
  </si>
  <si>
    <t>（2/20午前〆）</t>
    <rPh sb="5" eb="7">
      <t>ゴゼン</t>
    </rPh>
    <phoneticPr fontId="7"/>
  </si>
  <si>
    <t>（3/2午前〆）</t>
    <rPh sb="4" eb="6">
      <t>ゴゼン</t>
    </rPh>
    <phoneticPr fontId="7"/>
  </si>
  <si>
    <t>（3/9午前〆）</t>
    <rPh sb="4" eb="6">
      <t>ゴゼン</t>
    </rPh>
    <phoneticPr fontId="7"/>
  </si>
  <si>
    <t>（3/16午前〆）</t>
    <rPh sb="5" eb="7">
      <t>ゴゼン</t>
    </rPh>
    <phoneticPr fontId="7"/>
  </si>
  <si>
    <t>（3/23午前〆）</t>
    <rPh sb="5" eb="7">
      <t>ゴゼン</t>
    </rPh>
    <phoneticPr fontId="7"/>
  </si>
  <si>
    <t>（3/30午前〆）</t>
    <rPh sb="5" eb="7">
      <t>ゴゼン</t>
    </rPh>
    <phoneticPr fontId="7"/>
  </si>
  <si>
    <t xml:space="preserve">発行完了（GSIC→人事部）
※発行件数が多いため
木曜日に発行完了予定
</t>
    <rPh sb="0" eb="2">
      <t>ハッコウ</t>
    </rPh>
    <rPh sb="2" eb="4">
      <t>カンリョウ</t>
    </rPh>
    <rPh sb="10" eb="12">
      <t>ジンジ</t>
    </rPh>
    <rPh sb="12" eb="13">
      <t>ブ</t>
    </rPh>
    <rPh sb="16" eb="18">
      <t>ハッコウ</t>
    </rPh>
    <rPh sb="18" eb="20">
      <t>ケンスウ</t>
    </rPh>
    <rPh sb="21" eb="22">
      <t>オオ</t>
    </rPh>
    <rPh sb="26" eb="29">
      <t>モクヨウビ</t>
    </rPh>
    <rPh sb="30" eb="32">
      <t>ハッコウ</t>
    </rPh>
    <rPh sb="32" eb="34">
      <t>カンリョウ</t>
    </rPh>
    <rPh sb="34" eb="36">
      <t>ヨテイ</t>
    </rPh>
    <phoneticPr fontId="7"/>
  </si>
  <si>
    <t>【〆】申請締切（3/19以降大岡山，3/24以降すずかけ台交付予定）</t>
    <rPh sb="3" eb="5">
      <t>シンセイ</t>
    </rPh>
    <rPh sb="5" eb="7">
      <t>シメキリ</t>
    </rPh>
    <rPh sb="12" eb="14">
      <t>イコウ</t>
    </rPh>
    <rPh sb="14" eb="17">
      <t>オオオカヤマ</t>
    </rPh>
    <rPh sb="22" eb="24">
      <t>イコウ</t>
    </rPh>
    <rPh sb="28" eb="29">
      <t>ダイ</t>
    </rPh>
    <rPh sb="29" eb="31">
      <t>コウフ</t>
    </rPh>
    <rPh sb="31" eb="33">
      <t>ヨテイ</t>
    </rPh>
    <phoneticPr fontId="7"/>
  </si>
  <si>
    <r>
      <rPr>
        <b/>
        <sz val="10"/>
        <color rgb="FFFF0000"/>
        <rFont val="Meiryo UI"/>
        <family val="3"/>
        <charset val="128"/>
      </rPr>
      <t>AMすずかけ台郵送受取</t>
    </r>
    <r>
      <rPr>
        <b/>
        <sz val="10"/>
        <color theme="4" tint="-0.24994659260841701"/>
        <rFont val="Meiryo UI"/>
        <family val="3"/>
        <charset val="128"/>
      </rPr>
      <t xml:space="preserve">
【〆】申請締切（4/2以降大岡山，4/6以降すずかけ台交付予定）</t>
    </r>
    <rPh sb="15" eb="17">
      <t>シンセイ</t>
    </rPh>
    <rPh sb="17" eb="19">
      <t>シメキリ</t>
    </rPh>
    <rPh sb="23" eb="25">
      <t>イコウ</t>
    </rPh>
    <rPh sb="25" eb="28">
      <t>オオオカヤマ</t>
    </rPh>
    <rPh sb="32" eb="34">
      <t>イコウ</t>
    </rPh>
    <rPh sb="38" eb="39">
      <t>ダイ</t>
    </rPh>
    <rPh sb="39" eb="41">
      <t>コウフ</t>
    </rPh>
    <rPh sb="41" eb="43">
      <t>ヨテイ</t>
    </rPh>
    <phoneticPr fontId="7"/>
  </si>
  <si>
    <t>（3/30正午〆）</t>
    <rPh sb="5" eb="7">
      <t>ショウゴ</t>
    </rPh>
    <phoneticPr fontId="7"/>
  </si>
  <si>
    <t>（4/6正午〆）</t>
    <rPh sb="4" eb="6">
      <t>ショウゴ</t>
    </rPh>
    <phoneticPr fontId="7"/>
  </si>
  <si>
    <t>（4/13正午〆）</t>
    <rPh sb="5" eb="7">
      <t>ショウゴ</t>
    </rPh>
    <phoneticPr fontId="7"/>
  </si>
  <si>
    <t>（4/20正午〆）</t>
    <rPh sb="5" eb="7">
      <t>ショウゴ</t>
    </rPh>
    <phoneticPr fontId="7"/>
  </si>
  <si>
    <t>（5/11正午〆）</t>
    <rPh sb="5" eb="7">
      <t>ショウゴ</t>
    </rPh>
    <phoneticPr fontId="7"/>
  </si>
  <si>
    <t>（5/18正午〆）</t>
    <rPh sb="5" eb="7">
      <t>ショウゴ</t>
    </rPh>
    <phoneticPr fontId="7"/>
  </si>
  <si>
    <t>（5/25正午〆）</t>
    <rPh sb="5" eb="7">
      <t>ショウゴ</t>
    </rPh>
    <phoneticPr fontId="7"/>
  </si>
  <si>
    <t>（6/1正午〆）</t>
    <rPh sb="4" eb="6">
      <t>ショウゴ</t>
    </rPh>
    <phoneticPr fontId="7"/>
  </si>
  <si>
    <t>（6/8正午〆）</t>
    <rPh sb="4" eb="6">
      <t>ショウゴ</t>
    </rPh>
    <phoneticPr fontId="7"/>
  </si>
  <si>
    <t>（6/15正午〆）</t>
    <rPh sb="5" eb="7">
      <t>ショウゴ</t>
    </rPh>
    <phoneticPr fontId="7"/>
  </si>
  <si>
    <t>（6/22正午〆）</t>
    <rPh sb="5" eb="7">
      <t>ショウゴ</t>
    </rPh>
    <phoneticPr fontId="7"/>
  </si>
  <si>
    <t>（6/29正午〆）</t>
    <rPh sb="5" eb="7">
      <t>ショウゴ</t>
    </rPh>
    <phoneticPr fontId="7"/>
  </si>
  <si>
    <t>大岡山配付開始
PM横浜へ郵送</t>
    <rPh sb="0" eb="3">
      <t>オオオカヤマ</t>
    </rPh>
    <rPh sb="3" eb="5">
      <t>ハイフ</t>
    </rPh>
    <rPh sb="5" eb="7">
      <t>カイシ</t>
    </rPh>
    <rPh sb="13" eb="15">
      <t>ユウソウ</t>
    </rPh>
    <phoneticPr fontId="7"/>
  </si>
  <si>
    <t xml:space="preserve">AM横浜郵送受取
</t>
    <phoneticPr fontId="7"/>
  </si>
  <si>
    <t>【〆】申請締切（4/9以降大岡山，4/13以降横浜交付予定）</t>
    <rPh sb="3" eb="5">
      <t>シンセイ</t>
    </rPh>
    <rPh sb="5" eb="7">
      <t>シメキリ</t>
    </rPh>
    <rPh sb="11" eb="13">
      <t>イコウ</t>
    </rPh>
    <rPh sb="13" eb="16">
      <t>オオオカヤマ</t>
    </rPh>
    <rPh sb="21" eb="23">
      <t>イコウ</t>
    </rPh>
    <rPh sb="25" eb="27">
      <t>コウフ</t>
    </rPh>
    <rPh sb="27" eb="29">
      <t>ヨテイ</t>
    </rPh>
    <phoneticPr fontId="7"/>
  </si>
  <si>
    <t>AM横浜郵送受取</t>
    <phoneticPr fontId="7"/>
  </si>
  <si>
    <t>【〆】申請締切（4/16以降大岡山，4/20以降横浜交付予定）</t>
    <rPh sb="3" eb="5">
      <t>シンセイ</t>
    </rPh>
    <rPh sb="5" eb="7">
      <t>シメキリ</t>
    </rPh>
    <rPh sb="12" eb="14">
      <t>イコウ</t>
    </rPh>
    <rPh sb="14" eb="17">
      <t>オオオカヤマ</t>
    </rPh>
    <rPh sb="22" eb="24">
      <t>イコウ</t>
    </rPh>
    <rPh sb="26" eb="28">
      <t>コウフ</t>
    </rPh>
    <rPh sb="28" eb="30">
      <t>ヨテイ</t>
    </rPh>
    <phoneticPr fontId="7"/>
  </si>
  <si>
    <t>大岡山配付開始
PM横浜へ郵送</t>
    <phoneticPr fontId="7"/>
  </si>
  <si>
    <t>【〆】申請締切（4/23以降大岡山，4/27以降横浜交付予定）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</si>
  <si>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【〆】申請締切（5/14以降大岡山，5/18以降横浜交付予定）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</si>
  <si>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【〆】申請締切（5/21以降大岡山，5/25以降横浜交付予定）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</si>
  <si>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【〆】申請締切（5/28以降大岡山，6/1以降横浜交付予定）</t>
    <rPh sb="3" eb="5">
      <t>シンセイ</t>
    </rPh>
    <rPh sb="5" eb="7">
      <t>シメキリ</t>
    </rPh>
    <rPh sb="12" eb="14">
      <t>イコウ</t>
    </rPh>
    <rPh sb="14" eb="17">
      <t>オオオカヤマ</t>
    </rPh>
    <rPh sb="21" eb="23">
      <t>イコウ</t>
    </rPh>
    <rPh sb="25" eb="27">
      <t>コウフ</t>
    </rPh>
    <rPh sb="27" eb="29">
      <t>ヨテイ</t>
    </rPh>
    <phoneticPr fontId="7"/>
  </si>
  <si>
    <t>【〆】申請締切（6/4以降大岡山，6/8以降横浜交付予定）</t>
    <rPh sb="3" eb="5">
      <t>シンセイ</t>
    </rPh>
    <rPh sb="5" eb="7">
      <t>シメキリ</t>
    </rPh>
    <rPh sb="11" eb="13">
      <t>イコウ</t>
    </rPh>
    <rPh sb="13" eb="16">
      <t>オオオカヤマ</t>
    </rPh>
    <rPh sb="20" eb="22">
      <t>イコウ</t>
    </rPh>
    <rPh sb="24" eb="26">
      <t>コウフ</t>
    </rPh>
    <rPh sb="26" eb="28">
      <t>ヨテイ</t>
    </rPh>
    <phoneticPr fontId="7"/>
  </si>
  <si>
    <t>【〆】申請締切（6/11以降大岡山，6/15以降横浜交付予定）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</si>
  <si>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【〆】申請締切（6/18以降大岡山，6/22降横浜交付予定）</t>
    <rPh sb="3" eb="5">
      <t>シンセイ</t>
    </rPh>
    <rPh sb="5" eb="7">
      <t>シメキリ</t>
    </rPh>
    <rPh sb="12" eb="14">
      <t>イコウ</t>
    </rPh>
    <rPh sb="14" eb="17">
      <t>オオオカヤマ</t>
    </rPh>
    <rPh sb="22" eb="23">
      <t>コウ</t>
    </rPh>
    <rPh sb="25" eb="27">
      <t>コウフ</t>
    </rPh>
    <rPh sb="27" eb="29">
      <t>ヨテイ</t>
    </rPh>
    <phoneticPr fontId="7"/>
  </si>
  <si>
    <t>【〆】申請締切（6/25以降大岡山，6/29以降横浜交付予定）</t>
    <rPh sb="3" eb="5">
      <t>シンセイ</t>
    </rPh>
    <rPh sb="5" eb="7">
      <t>シメキリ</t>
    </rPh>
    <rPh sb="12" eb="14">
      <t>イコウ</t>
    </rPh>
    <rPh sb="14" eb="17">
      <t>オオオカヤマ</t>
    </rPh>
    <rPh sb="22" eb="24">
      <t>イコウ</t>
    </rPh>
    <rPh sb="26" eb="28">
      <t>コウフ</t>
    </rPh>
    <rPh sb="28" eb="30">
      <t>ヨテイ</t>
    </rPh>
    <phoneticPr fontId="7"/>
  </si>
  <si>
    <t>【〆】申請締切（7/2以降大岡山，7/6以降横浜交付予定）</t>
    <rPh sb="3" eb="5">
      <t>シンセイ</t>
    </rPh>
    <rPh sb="5" eb="7">
      <t>シメキリ</t>
    </rPh>
    <rPh sb="11" eb="13">
      <t>イコウ</t>
    </rPh>
    <rPh sb="13" eb="16">
      <t>オオオカヤマ</t>
    </rPh>
    <rPh sb="20" eb="22">
      <t>イコウ</t>
    </rPh>
    <rPh sb="24" eb="26">
      <t>コウフ</t>
    </rPh>
    <rPh sb="26" eb="28">
      <t>ヨテイ</t>
    </rPh>
    <phoneticPr fontId="7"/>
  </si>
  <si>
    <t>データ投入日</t>
    <rPh sb="3" eb="5">
      <t>トウニュウ</t>
    </rPh>
    <rPh sb="5" eb="6">
      <t>ビ</t>
    </rPh>
    <phoneticPr fontId="7"/>
  </si>
  <si>
    <r>
      <t xml:space="preserve">データ投入なし
</t>
    </r>
    <r>
      <rPr>
        <b/>
        <sz val="10"/>
        <color rgb="FFFF0000"/>
        <rFont val="Meiryo UI"/>
        <family val="3"/>
        <charset val="128"/>
      </rPr>
      <t>情報基盤 國島さんに確認</t>
    </r>
    <rPh sb="3" eb="5">
      <t>トウニュウ</t>
    </rPh>
    <rPh sb="8" eb="12">
      <t>ジョウホウキバン</t>
    </rPh>
    <rPh sb="13" eb="15">
      <t>クニシマ</t>
    </rPh>
    <rPh sb="18" eb="20">
      <t>カクニン</t>
    </rPh>
    <phoneticPr fontId="7"/>
  </si>
  <si>
    <t>（6/29正午〆）</t>
    <phoneticPr fontId="7"/>
  </si>
  <si>
    <t>（7/6正午〆）</t>
    <rPh sb="4" eb="6">
      <t>ショウゴ</t>
    </rPh>
    <phoneticPr fontId="7"/>
  </si>
  <si>
    <t>【〆】申請締切（7/9以降大岡山，7/13以降横浜交付予定）</t>
    <rPh sb="3" eb="5">
      <t>シンセイ</t>
    </rPh>
    <rPh sb="5" eb="7">
      <t>シメキリ</t>
    </rPh>
    <rPh sb="11" eb="13">
      <t>イコウ</t>
    </rPh>
    <rPh sb="13" eb="16">
      <t>オオオカヤマ</t>
    </rPh>
    <rPh sb="21" eb="23">
      <t>イコウ</t>
    </rPh>
    <rPh sb="25" eb="27">
      <t>コウフ</t>
    </rPh>
    <rPh sb="27" eb="29">
      <t>ヨテイ</t>
    </rPh>
    <phoneticPr fontId="7"/>
  </si>
  <si>
    <t>（7/13正午〆）</t>
    <rPh sb="5" eb="7">
      <t>ショウゴ</t>
    </rPh>
    <phoneticPr fontId="7"/>
  </si>
  <si>
    <t>【〆】申請締切（7/16以降大岡山，7/21以降横浜交付予定）</t>
    <phoneticPr fontId="7"/>
  </si>
  <si>
    <t>（7/17正午〆）</t>
    <rPh sb="5" eb="7">
      <t>ショウゴ</t>
    </rPh>
    <phoneticPr fontId="7"/>
  </si>
  <si>
    <t>（7/27正午〆）</t>
    <rPh sb="5" eb="7">
      <t>ショウゴ</t>
    </rPh>
    <phoneticPr fontId="7"/>
  </si>
  <si>
    <t>【〆】申請締切（7/30以降大岡山，8/3以降横浜交付予定）</t>
    <rPh sb="3" eb="5">
      <t>シンセイ</t>
    </rPh>
    <rPh sb="5" eb="7">
      <t>シメキリ</t>
    </rPh>
    <rPh sb="12" eb="14">
      <t>イコウ</t>
    </rPh>
    <rPh sb="14" eb="17">
      <t>オオオカヤマ</t>
    </rPh>
    <rPh sb="21" eb="23">
      <t>イコウ</t>
    </rPh>
    <rPh sb="25" eb="27">
      <t>コウフ</t>
    </rPh>
    <rPh sb="27" eb="29">
      <t>ヨテイ</t>
    </rPh>
    <phoneticPr fontId="7"/>
  </si>
  <si>
    <t>（8/3正午〆）</t>
    <rPh sb="4" eb="6">
      <t>ショウゴ</t>
    </rPh>
    <phoneticPr fontId="7"/>
  </si>
  <si>
    <t>【〆】申請締切（8/6以降大岡山，8/13以降横浜交付予定）</t>
    <rPh sb="3" eb="5">
      <t>シンセイ</t>
    </rPh>
    <rPh sb="5" eb="7">
      <t>シメキリ</t>
    </rPh>
    <rPh sb="11" eb="13">
      <t>イコウ</t>
    </rPh>
    <rPh sb="13" eb="16">
      <t>オオオカヤマ</t>
    </rPh>
    <rPh sb="21" eb="23">
      <t>イコウ</t>
    </rPh>
    <rPh sb="25" eb="27">
      <t>コウフ</t>
    </rPh>
    <rPh sb="27" eb="29">
      <t>ヨテイ</t>
    </rPh>
    <phoneticPr fontId="7"/>
  </si>
  <si>
    <t>夏季一斉休業</t>
    <rPh sb="0" eb="4">
      <t>カキイッセイ</t>
    </rPh>
    <rPh sb="4" eb="6">
      <t>キュウギョウ</t>
    </rPh>
    <phoneticPr fontId="7"/>
  </si>
  <si>
    <t>（8/17正午〆）</t>
    <rPh sb="5" eb="7">
      <t>ショウゴ</t>
    </rPh>
    <phoneticPr fontId="7"/>
  </si>
  <si>
    <t>【〆】申請締切（8/20以降大岡山，8/24以降横浜交付予定）</t>
    <rPh sb="3" eb="5">
      <t>シンセイ</t>
    </rPh>
    <rPh sb="5" eb="7">
      <t>シメキリ</t>
    </rPh>
    <rPh sb="12" eb="14">
      <t>イコウ</t>
    </rPh>
    <rPh sb="14" eb="17">
      <t>オオオカヤマ</t>
    </rPh>
    <rPh sb="22" eb="24">
      <t>イコウ</t>
    </rPh>
    <rPh sb="26" eb="28">
      <t>コウフ</t>
    </rPh>
    <rPh sb="28" eb="30">
      <t>ヨテイ</t>
    </rPh>
    <phoneticPr fontId="7"/>
  </si>
  <si>
    <t>（8/24正午〆）</t>
    <rPh sb="5" eb="7">
      <t>ショウゴ</t>
    </rPh>
    <phoneticPr fontId="7"/>
  </si>
  <si>
    <t>【〆】申請締切（8/27以降大岡山，8/31以降横浜交付予定）</t>
    <rPh sb="3" eb="5">
      <t>シンセイ</t>
    </rPh>
    <rPh sb="5" eb="7">
      <t>シメキリ</t>
    </rPh>
    <rPh sb="12" eb="14">
      <t>イコウ</t>
    </rPh>
    <rPh sb="14" eb="17">
      <t>オオオカヤマ</t>
    </rPh>
    <rPh sb="22" eb="24">
      <t>イコウ</t>
    </rPh>
    <rPh sb="26" eb="28">
      <t>コウフ</t>
    </rPh>
    <rPh sb="28" eb="30">
      <t>ヨテイ</t>
    </rPh>
    <phoneticPr fontId="7"/>
  </si>
  <si>
    <t>（8/31正午〆）</t>
    <phoneticPr fontId="7"/>
  </si>
  <si>
    <t>【〆】申請締切（9/10以降大岡山，9/15以降横浜交付予定）</t>
    <rPh sb="3" eb="5">
      <t>シンセイ</t>
    </rPh>
    <rPh sb="5" eb="7">
      <t>シメキリ</t>
    </rPh>
    <rPh sb="12" eb="14">
      <t>イコウ</t>
    </rPh>
    <rPh sb="14" eb="17">
      <t>オオオカヤマ</t>
    </rPh>
    <rPh sb="22" eb="24">
      <t>イコウ</t>
    </rPh>
    <rPh sb="26" eb="28">
      <t>コウフ</t>
    </rPh>
    <rPh sb="28" eb="30">
      <t>ヨテイ</t>
    </rPh>
    <phoneticPr fontId="7"/>
  </si>
  <si>
    <t>国民の休日</t>
    <rPh sb="0" eb="2">
      <t>コクミン</t>
    </rPh>
    <rPh sb="3" eb="5">
      <t>キュウジツ</t>
    </rPh>
    <phoneticPr fontId="7"/>
  </si>
  <si>
    <r>
      <t xml:space="preserve">AM横浜郵送受取
</t>
    </r>
    <r>
      <rPr>
        <b/>
        <sz val="7.75"/>
        <color theme="9" tint="-0.249977111117893"/>
        <rFont val="Meiryo UI"/>
        <family val="3"/>
        <charset val="128"/>
      </rPr>
      <t>【〆】申請締切（7/23以降大岡山，7/27以降横浜交付予定）</t>
    </r>
    <r>
      <rPr>
        <b/>
        <sz val="7.75"/>
        <color theme="8" tint="-0.24994659260841701"/>
        <rFont val="Meiryo UI"/>
        <family val="3"/>
        <charset val="128"/>
      </rPr>
      <t xml:space="preserve">
</t>
    </r>
    <phoneticPr fontId="7"/>
  </si>
  <si>
    <t>【〆】申請締切（9/3以降大岡山，9/7以降横浜交付予定）</t>
    <rPh sb="3" eb="5">
      <t>シンセイ</t>
    </rPh>
    <rPh sb="5" eb="7">
      <t>シメキリ</t>
    </rPh>
    <rPh sb="11" eb="13">
      <t>イコウ</t>
    </rPh>
    <rPh sb="13" eb="16">
      <t>オオオカヤマ</t>
    </rPh>
    <rPh sb="20" eb="22">
      <t>イコウ</t>
    </rPh>
    <rPh sb="22" eb="24">
      <t>ヨコハマ</t>
    </rPh>
    <rPh sb="24" eb="26">
      <t>コウフ</t>
    </rPh>
    <rPh sb="26" eb="28">
      <t>ヨテイ</t>
    </rPh>
    <phoneticPr fontId="7"/>
  </si>
  <si>
    <t>【〆】申請締切（9/17以降大岡山，9/24以降横浜交付予定）</t>
    <phoneticPr fontId="7"/>
  </si>
  <si>
    <t>【〆】申請締切（10/8以降大岡山，10/13以降横浜交付予定）</t>
    <rPh sb="3" eb="5">
      <t>シンセイ</t>
    </rPh>
    <rPh sb="5" eb="7">
      <t>シメキリ</t>
    </rPh>
    <rPh sb="12" eb="14">
      <t>イコウ</t>
    </rPh>
    <rPh sb="14" eb="17">
      <t>オオオカヤマ</t>
    </rPh>
    <rPh sb="23" eb="25">
      <t>イコウ</t>
    </rPh>
    <rPh sb="27" eb="29">
      <t>コウフ</t>
    </rPh>
    <rPh sb="29" eb="31">
      <t>ヨテイ</t>
    </rPh>
    <phoneticPr fontId="7"/>
  </si>
  <si>
    <t>【〆】申請締切（10/22以降大岡山，10/26以降横浜交付予定）</t>
    <rPh sb="3" eb="5">
      <t>シンセイ</t>
    </rPh>
    <rPh sb="5" eb="7">
      <t>シメキリ</t>
    </rPh>
    <rPh sb="13" eb="15">
      <t>イコウ</t>
    </rPh>
    <rPh sb="15" eb="18">
      <t>オオオカヤマ</t>
    </rPh>
    <rPh sb="24" eb="26">
      <t>イコウ</t>
    </rPh>
    <rPh sb="28" eb="30">
      <t>コウフ</t>
    </rPh>
    <rPh sb="30" eb="32">
      <t>ヨテイ</t>
    </rPh>
    <phoneticPr fontId="7"/>
  </si>
  <si>
    <t>【〆】申請締切（10/29以降大岡山，11/2以降横浜交付予定）</t>
    <rPh sb="3" eb="5">
      <t>シンセイ</t>
    </rPh>
    <rPh sb="5" eb="7">
      <t>シメキリ</t>
    </rPh>
    <rPh sb="13" eb="15">
      <t>イコウ</t>
    </rPh>
    <rPh sb="15" eb="18">
      <t>オオオカヤマ</t>
    </rPh>
    <rPh sb="23" eb="25">
      <t>イコウ</t>
    </rPh>
    <rPh sb="27" eb="29">
      <t>コウフ</t>
    </rPh>
    <rPh sb="29" eb="31">
      <t>ヨテイ</t>
    </rPh>
    <phoneticPr fontId="7"/>
  </si>
  <si>
    <t>【〆】申請締切（11/12以降大岡山，11/16以降横浜交付予定）</t>
    <rPh sb="3" eb="5">
      <t>シンセイ</t>
    </rPh>
    <rPh sb="5" eb="7">
      <t>シメキリ</t>
    </rPh>
    <rPh sb="13" eb="15">
      <t>イコウ</t>
    </rPh>
    <rPh sb="15" eb="18">
      <t>オオオカヤマ</t>
    </rPh>
    <rPh sb="24" eb="26">
      <t>イコウ</t>
    </rPh>
    <rPh sb="28" eb="30">
      <t>コウフ</t>
    </rPh>
    <rPh sb="30" eb="32">
      <t>ヨテイ</t>
    </rPh>
    <phoneticPr fontId="7"/>
  </si>
  <si>
    <t>【〆】申請締切（11/19以降大岡山，11/24以降横浜交付予定）</t>
    <rPh sb="3" eb="5">
      <t>シンセイ</t>
    </rPh>
    <rPh sb="5" eb="7">
      <t>シメキリ</t>
    </rPh>
    <rPh sb="13" eb="15">
      <t>イコウ</t>
    </rPh>
    <rPh sb="15" eb="18">
      <t>オオオカヤマ</t>
    </rPh>
    <rPh sb="24" eb="26">
      <t>イコウ</t>
    </rPh>
    <rPh sb="28" eb="30">
      <t>コウフ</t>
    </rPh>
    <rPh sb="30" eb="32">
      <t>ヨテイ</t>
    </rPh>
    <phoneticPr fontId="7"/>
  </si>
  <si>
    <t>【〆】申請締切（12/10以降大岡山，12/14以降横浜交付予定）</t>
    <rPh sb="3" eb="5">
      <t>シンセイ</t>
    </rPh>
    <rPh sb="5" eb="7">
      <t>シメキリ</t>
    </rPh>
    <rPh sb="13" eb="15">
      <t>イコウ</t>
    </rPh>
    <rPh sb="15" eb="18">
      <t>オオオカヤマ</t>
    </rPh>
    <rPh sb="24" eb="26">
      <t>イコウ</t>
    </rPh>
    <rPh sb="28" eb="30">
      <t>コウフ</t>
    </rPh>
    <rPh sb="30" eb="32">
      <t>ヨテイ</t>
    </rPh>
    <phoneticPr fontId="7"/>
  </si>
  <si>
    <t>【〆】申請締切（12/17以降大岡山，12/21以降横浜交付予定）</t>
    <rPh sb="3" eb="5">
      <t>シンセイ</t>
    </rPh>
    <rPh sb="5" eb="7">
      <t>シメキリ</t>
    </rPh>
    <rPh sb="13" eb="15">
      <t>イコウ</t>
    </rPh>
    <rPh sb="15" eb="18">
      <t>オオオカヤマ</t>
    </rPh>
    <rPh sb="24" eb="26">
      <t>イコウ</t>
    </rPh>
    <rPh sb="28" eb="30">
      <t>コウフ</t>
    </rPh>
    <rPh sb="30" eb="32">
      <t>ヨテイ</t>
    </rPh>
    <phoneticPr fontId="7"/>
  </si>
  <si>
    <t>【〆】申請締切（12/24以降大岡山，12/28以降横浜交付予定）</t>
    <rPh sb="3" eb="5">
      <t>シンセイ</t>
    </rPh>
    <rPh sb="5" eb="7">
      <t>シメキリ</t>
    </rPh>
    <rPh sb="13" eb="15">
      <t>イコウ</t>
    </rPh>
    <rPh sb="15" eb="18">
      <t>オオオカヤマ</t>
    </rPh>
    <rPh sb="24" eb="26">
      <t>イコウ</t>
    </rPh>
    <rPh sb="28" eb="30">
      <t>コウフ</t>
    </rPh>
    <rPh sb="30" eb="32">
      <t>ヨテイ</t>
    </rPh>
    <phoneticPr fontId="7"/>
  </si>
  <si>
    <t>大岡山キャンパス
窓口閉鎖</t>
    <rPh sb="0" eb="3">
      <t>オオオカヤマ</t>
    </rPh>
    <rPh sb="9" eb="11">
      <t>マドグチ</t>
    </rPh>
    <rPh sb="11" eb="13">
      <t>ヘイサ</t>
    </rPh>
    <phoneticPr fontId="7"/>
  </si>
  <si>
    <t>※スケジュールについては変更の場合がございますので，随時ご確認ください。
※交付予定日については，あくまで目安として参照ください。
　交付の詳細については申請書に記載いただいた連絡先に個別にご案内いたします。
※先日付の申請も随時受け付けております。</t>
    <rPh sb="12" eb="14">
      <t>ヘンコウ</t>
    </rPh>
    <rPh sb="15" eb="17">
      <t>バアイ</t>
    </rPh>
    <rPh sb="26" eb="28">
      <t>ズイジ</t>
    </rPh>
    <rPh sb="29" eb="31">
      <t>カクニン</t>
    </rPh>
    <rPh sb="38" eb="40">
      <t>コウフ</t>
    </rPh>
    <rPh sb="40" eb="43">
      <t>ヨテイビ</t>
    </rPh>
    <rPh sb="53" eb="55">
      <t>メヤス</t>
    </rPh>
    <rPh sb="58" eb="60">
      <t>サンショウ</t>
    </rPh>
    <rPh sb="67" eb="69">
      <t>コウフ</t>
    </rPh>
    <rPh sb="70" eb="72">
      <t>ショウサイ</t>
    </rPh>
    <rPh sb="77" eb="80">
      <t>シンセイショ</t>
    </rPh>
    <rPh sb="81" eb="83">
      <t>キサイ</t>
    </rPh>
    <rPh sb="88" eb="91">
      <t>レンラクサキ</t>
    </rPh>
    <rPh sb="92" eb="94">
      <t>コベツ</t>
    </rPh>
    <rPh sb="96" eb="98">
      <t>アンナイ</t>
    </rPh>
    <rPh sb="106" eb="107">
      <t>サキ</t>
    </rPh>
    <rPh sb="107" eb="109">
      <t>ヒヅケ</t>
    </rPh>
    <rPh sb="110" eb="112">
      <t>シンセイ</t>
    </rPh>
    <rPh sb="113" eb="115">
      <t>ズイジ</t>
    </rPh>
    <rPh sb="115" eb="116">
      <t>ウ</t>
    </rPh>
    <rPh sb="117" eb="118">
      <t>ツ</t>
    </rPh>
    <phoneticPr fontId="59"/>
  </si>
  <si>
    <t xml:space="preserve">【〆】申請締切（9/28以降大岡山，9/30以降横浜交付予定）
</t>
    <phoneticPr fontId="7"/>
  </si>
  <si>
    <t>【〆】申請締切（10/1以降大岡山，10/5以降横浜交付予定）</t>
    <rPh sb="3" eb="5">
      <t>シンセイ</t>
    </rPh>
    <rPh sb="5" eb="7">
      <t>シメキリ</t>
    </rPh>
    <rPh sb="12" eb="14">
      <t>イコウ</t>
    </rPh>
    <rPh sb="14" eb="17">
      <t>オオオカヤマ</t>
    </rPh>
    <rPh sb="22" eb="24">
      <t>イコウ</t>
    </rPh>
    <rPh sb="26" eb="28">
      <t>コウフ</t>
    </rPh>
    <rPh sb="28" eb="30">
      <t>ヨテイ</t>
    </rPh>
    <phoneticPr fontId="7"/>
  </si>
  <si>
    <t>※申請・問い合わせ先：hr.card@adm.isct.ac.jp（人材育成課職員証・アクセスカード担当）</t>
    <rPh sb="34" eb="36">
      <t>ジンザイ</t>
    </rPh>
    <rPh sb="36" eb="38">
      <t>イクセイ</t>
    </rPh>
    <rPh sb="38" eb="39">
      <t>カ</t>
    </rPh>
    <rPh sb="39" eb="41">
      <t>ショクイン</t>
    </rPh>
    <phoneticPr fontId="59"/>
  </si>
  <si>
    <t>【〆】申請締切（10/15以降大岡山，10/19以降横浜交付予定）</t>
    <phoneticPr fontId="7"/>
  </si>
  <si>
    <t>【〆】申請締切（11/5以降大岡山，11/9以降横浜交付予定）</t>
    <phoneticPr fontId="7"/>
  </si>
  <si>
    <t>【〆】申請締切（11/26以降大岡山，11/30以降横浜交付予定）</t>
    <phoneticPr fontId="7"/>
  </si>
  <si>
    <t>【〆】申請締切（12/3以降大岡山，12/7以降横浜交付予定）</t>
    <rPh sb="3" eb="5">
      <t>シンセイ</t>
    </rPh>
    <rPh sb="5" eb="7">
      <t>シメキリ</t>
    </rPh>
    <rPh sb="12" eb="14">
      <t>イコウ</t>
    </rPh>
    <rPh sb="14" eb="17">
      <t>オオオカヤマ</t>
    </rPh>
    <rPh sb="22" eb="24">
      <t>イコウ</t>
    </rPh>
    <rPh sb="26" eb="28">
      <t>コウフ</t>
    </rPh>
    <rPh sb="28" eb="30">
      <t>ヨテイ</t>
    </rPh>
    <phoneticPr fontId="7"/>
  </si>
  <si>
    <t>掲載</t>
    <rPh sb="0" eb="2">
      <t>ケイサイ</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</si>
</sst>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_);_(* \(#,##0\);_(* &quot;-&quot;_);_(@_)"/>
    <numFmt numFmtId="177" formatCode="_(* #,##0.00_);_(* \(#,##0.00\);_(* &quot;-&quot;??_);_(@_)"/>
    <numFmt numFmtId="178" formatCode="_(&quot;$&quot;* #,##0_);_(&quot;$&quot;* \(#,##0\);_(&quot;$&quot;* &quot;-&quot;_);_(@_)"/>
    <numFmt numFmtId="179" formatCode="_(&quot;$&quot;* #,##0.00_);_(&quot;$&quot;* \(#,##0.00\);_(&quot;$&quot;* &quot;-&quot;??_);_(@_)"/>
    <numFmt numFmtId="180" formatCode="d"/>
  </numFmts>
  <fonts count="61">
    <font>
      <sz val="11"/>
      <color theme="1" tint="0.24994659260841701"/>
      <name val="Meiryo UI"/>
      <family val="3"/>
      <charset val="128"/>
    </font>
    <font>
      <sz val="11"/>
      <color theme="1"/>
      <name val="游ゴシック"/>
      <family val="2"/>
      <charset val="128"/>
      <scheme val="minor"/>
    </font>
    <font>
      <sz val="8"/>
      <name val="Arial"/>
      <family val="2"/>
    </font>
    <font>
      <b/>
      <sz val="11"/>
      <color theme="0"/>
      <name val="Sylfaen"/>
      <family val="2"/>
      <scheme val="minor"/>
    </font>
    <font>
      <b/>
      <sz val="14"/>
      <color theme="0"/>
      <name val="Sylfaen"/>
      <family val="2"/>
      <scheme val="minor"/>
    </font>
    <font>
      <sz val="11"/>
      <color theme="1" tint="0.34998626667073579"/>
      <name val="Sylfaen"/>
      <family val="2"/>
      <scheme val="minor"/>
    </font>
    <font>
      <sz val="11"/>
      <color indexed="63"/>
      <name val="Sylfaen"/>
      <family val="2"/>
      <scheme val="minor"/>
    </font>
    <font>
      <sz val="6"/>
      <name val="ＭＳ Ｐゴシック"/>
      <family val="3"/>
      <charset val="128"/>
      <scheme val="minor"/>
    </font>
    <font>
      <sz val="11"/>
      <color theme="1" tint="0.24994659260841701"/>
      <name val="Meiryo UI"/>
      <family val="3"/>
      <charset val="128"/>
    </font>
    <font>
      <sz val="35"/>
      <color theme="4"/>
      <name val="Meiryo UI"/>
      <family val="3"/>
      <charset val="128"/>
    </font>
    <font>
      <sz val="11"/>
      <color theme="4" tint="-0.24994659260841701"/>
      <name val="Meiryo UI"/>
      <family val="3"/>
      <charset val="128"/>
    </font>
    <font>
      <sz val="10"/>
      <name val="Meiryo UI"/>
      <family val="3"/>
      <charset val="128"/>
    </font>
    <font>
      <sz val="12"/>
      <color theme="4" tint="-0.24994659260841701"/>
      <name val="Meiryo UI"/>
      <family val="3"/>
      <charset val="128"/>
    </font>
    <font>
      <sz val="11"/>
      <color theme="1" tint="0.34998626667073579"/>
      <name val="Meiryo UI"/>
      <family val="3"/>
      <charset val="128"/>
    </font>
    <font>
      <b/>
      <sz val="11"/>
      <color theme="1" tint="0.34998626667073579"/>
      <name val="Meiryo UI"/>
      <family val="3"/>
      <charset val="128"/>
    </font>
    <font>
      <sz val="11"/>
      <name val="Meiryo UI"/>
      <family val="3"/>
      <charset val="128"/>
    </font>
    <font>
      <sz val="11"/>
      <color rgb="FFFF0000"/>
      <name val="Meiryo UI"/>
      <family val="3"/>
      <charset val="128"/>
    </font>
    <font>
      <b/>
      <sz val="10"/>
      <color theme="7" tint="-0.249977111117893"/>
      <name val="Meiryo UI"/>
      <family val="3"/>
      <charset val="128"/>
    </font>
    <font>
      <b/>
      <sz val="11"/>
      <color theme="7" tint="-0.249977111117893"/>
      <name val="Meiryo UI"/>
      <family val="3"/>
      <charset val="128"/>
    </font>
    <font>
      <b/>
      <sz val="11"/>
      <color theme="8" tint="-0.249977111117893"/>
      <name val="Meiryo UI"/>
      <family val="3"/>
      <charset val="128"/>
    </font>
    <font>
      <b/>
      <sz val="10"/>
      <color theme="9" tint="-0.249977111117893"/>
      <name val="Meiryo UI"/>
      <family val="3"/>
      <charset val="128"/>
    </font>
    <font>
      <b/>
      <sz val="11"/>
      <color theme="9" tint="-0.249977111117893"/>
      <name val="Meiryo UI"/>
      <family val="3"/>
      <charset val="128"/>
    </font>
    <font>
      <b/>
      <sz val="10.5"/>
      <color theme="6" tint="-0.249977111117893"/>
      <name val="Meiryo UI"/>
      <family val="3"/>
      <charset val="128"/>
    </font>
    <font>
      <b/>
      <sz val="11"/>
      <color theme="6" tint="-0.249977111117893"/>
      <name val="Meiryo UI"/>
      <family val="3"/>
      <charset val="128"/>
    </font>
    <font>
      <b/>
      <sz val="11"/>
      <color rgb="FFFF0000"/>
      <name val="Meiryo UI"/>
      <family val="3"/>
      <charset val="128"/>
    </font>
    <font>
      <b/>
      <sz val="10"/>
      <color theme="8" tint="-0.249977111117893"/>
      <name val="Meiryo UI"/>
      <family val="3"/>
      <charset val="128"/>
    </font>
    <font>
      <b/>
      <sz val="10"/>
      <color theme="6" tint="-0.249977111117893"/>
      <name val="Meiryo UI"/>
      <family val="3"/>
      <charset val="128"/>
    </font>
    <font>
      <sz val="14"/>
      <color theme="4"/>
      <name val="Meiryo UI"/>
      <family val="3"/>
      <charset val="128"/>
    </font>
    <font>
      <sz val="12"/>
      <color rgb="FF0000FF"/>
      <name val="Meiryo UI"/>
      <family val="3"/>
      <charset val="128"/>
    </font>
    <font>
      <b/>
      <sz val="10"/>
      <color theme="4" tint="-0.24994659260841701"/>
      <name val="Meiryo UI"/>
      <family val="3"/>
      <charset val="128"/>
    </font>
    <font>
      <b/>
      <sz val="11"/>
      <color theme="4" tint="-0.24994659260841701"/>
      <name val="Meiryo UI"/>
      <family val="3"/>
      <charset val="128"/>
    </font>
    <font>
      <b/>
      <u/>
      <sz val="11"/>
      <color theme="4" tint="-0.24994659260841701"/>
      <name val="Meiryo UI"/>
      <family val="3"/>
      <charset val="128"/>
    </font>
    <font>
      <b/>
      <sz val="11"/>
      <color theme="7" tint="-0.24994659260841701"/>
      <name val="Meiryo UI"/>
      <family val="3"/>
      <charset val="128"/>
    </font>
    <font>
      <b/>
      <sz val="11"/>
      <color theme="4" tint="-0.249977111117893"/>
      <name val="Meiryo UI"/>
      <family val="3"/>
      <charset val="128"/>
    </font>
    <font>
      <b/>
      <sz val="11"/>
      <color theme="8" tint="-0.24994659260841701"/>
      <name val="Meiryo UI"/>
      <family val="3"/>
      <charset val="128"/>
    </font>
    <font>
      <sz val="6"/>
      <name val="Meiryo UI"/>
      <family val="3"/>
      <charset val="128"/>
    </font>
    <font>
      <b/>
      <sz val="11"/>
      <color rgb="FF333333"/>
      <name val="Inherit"/>
      <family val="2"/>
    </font>
    <font>
      <sz val="11"/>
      <color rgb="FF333333"/>
      <name val="Inherit"/>
      <family val="2"/>
    </font>
    <font>
      <b/>
      <sz val="10"/>
      <color theme="4" tint="-0.249977111117893"/>
      <name val="Meiryo UI"/>
      <family val="3"/>
      <charset val="128"/>
    </font>
    <font>
      <sz val="11"/>
      <color rgb="FF333333"/>
      <name val="ＭＳ ゴシック"/>
      <family val="3"/>
      <charset val="128"/>
    </font>
    <font>
      <sz val="11"/>
      <color rgb="FF333333"/>
      <name val="Arial"/>
      <family val="2"/>
    </font>
    <font>
      <sz val="11"/>
      <color rgb="FF333333"/>
      <name val="游ゴシック"/>
      <family val="2"/>
      <charset val="128"/>
    </font>
    <font>
      <b/>
      <sz val="11"/>
      <name val="Meiryo UI"/>
      <family val="3"/>
      <charset val="128"/>
    </font>
    <font>
      <sz val="11"/>
      <color theme="4" tint="-0.249977111117893"/>
      <name val="Meiryo UI"/>
      <family val="3"/>
      <charset val="128"/>
    </font>
    <font>
      <b/>
      <sz val="10"/>
      <color rgb="FFFF0000"/>
      <name val="Meiryo UI"/>
      <family val="3"/>
      <charset val="128"/>
    </font>
    <font>
      <sz val="11"/>
      <color rgb="FF333333"/>
      <name val="ＭＳ ゴシック"/>
      <family val="2"/>
      <charset val="128"/>
    </font>
    <font>
      <b/>
      <sz val="8"/>
      <color theme="7" tint="-0.249977111117893"/>
      <name val="Meiryo UI"/>
      <family val="3"/>
      <charset val="128"/>
    </font>
    <font>
      <sz val="28"/>
      <color rgb="FF0000FF"/>
      <name val="Meiryo UI"/>
      <family val="3"/>
      <charset val="128"/>
    </font>
    <font>
      <b/>
      <sz val="9"/>
      <color theme="9" tint="-0.249977111117893"/>
      <name val="Meiryo UI"/>
      <family val="3"/>
      <charset val="128"/>
    </font>
    <font>
      <b/>
      <sz val="7.75"/>
      <color theme="8" tint="-0.24994659260841701"/>
      <name val="Meiryo UI"/>
      <family val="3"/>
      <charset val="128"/>
    </font>
    <font>
      <sz val="11"/>
      <color rgb="FF333333"/>
      <name val="Yu Gothic"/>
      <family val="2"/>
      <charset val="128"/>
    </font>
    <font>
      <b/>
      <sz val="9"/>
      <color rgb="FFBB392B"/>
      <name val="Meiryo UI"/>
      <family val="3"/>
      <charset val="128"/>
    </font>
    <font>
      <b/>
      <sz val="9"/>
      <color theme="7" tint="-0.249977111117893"/>
      <name val="Meiryo UI"/>
      <family val="3"/>
      <charset val="128"/>
    </font>
    <font>
      <b/>
      <sz val="9"/>
      <color theme="8" tint="-0.24994659260841701"/>
      <name val="Meiryo UI"/>
      <family val="3"/>
      <charset val="128"/>
    </font>
    <font>
      <b/>
      <sz val="9"/>
      <color theme="8" tint="-0.249977111117893"/>
      <name val="Meiryo UI"/>
      <family val="3"/>
      <charset val="128"/>
    </font>
    <font>
      <b/>
      <sz val="10.5"/>
      <color theme="4" tint="-0.249977111117893"/>
      <name val="Meiryo UI"/>
      <family val="3"/>
      <charset val="128"/>
    </font>
    <font>
      <sz val="14"/>
      <color rgb="FFFF0000"/>
      <name val="Meiryo UI"/>
      <family val="3"/>
      <charset val="128"/>
    </font>
    <font>
      <b/>
      <sz val="7.75"/>
      <color theme="9" tint="-0.249977111117893"/>
      <name val="Meiryo UI"/>
      <family val="3"/>
      <charset val="128"/>
    </font>
    <font>
      <sz val="11"/>
      <color theme="9" tint="-0.249977111117893"/>
      <name val="Meiryo UI"/>
      <family val="3"/>
      <charset val="128"/>
    </font>
    <font>
      <sz val="6"/>
      <name val="游ゴシック"/>
      <family val="3"/>
      <charset val="128"/>
      <scheme val="minor"/>
    </font>
    <font>
      <b/>
      <sz val="10"/>
      <name val="Meiryo UI"/>
      <family val="3"/>
      <charset val="128"/>
    </font>
  </fonts>
  <fills count="14">
    <fill>
      <patternFill patternType="none"/>
    </fill>
    <fill>
      <patternFill patternType="gray125"/>
    </fill>
    <fill>
      <patternFill patternType="solid">
        <fgColor indexed="9"/>
        <bgColor indexed="64"/>
      </patternFill>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rgb="FFF3F3F3"/>
        <bgColor indexed="64"/>
      </patternFill>
    </fill>
    <fill>
      <patternFill patternType="solid">
        <fgColor rgb="FFCCECFF"/>
        <bgColor indexed="64"/>
      </patternFill>
    </fill>
    <fill>
      <patternFill patternType="solid">
        <fgColor rgb="FFFFFFCC"/>
        <bgColor indexed="64"/>
      </patternFill>
    </fill>
    <fill>
      <patternFill patternType="solid">
        <fgColor rgb="FFFFCCCC"/>
        <bgColor indexed="64"/>
      </patternFill>
    </fill>
    <fill>
      <patternFill patternType="solid">
        <fgColor rgb="FFCCCCFF"/>
        <bgColor indexed="64"/>
      </patternFill>
    </fill>
    <fill>
      <patternFill patternType="solid">
        <fgColor rgb="FFCCFFCC"/>
        <bgColor indexed="64"/>
      </patternFill>
    </fill>
    <fill>
      <patternFill patternType="solid">
        <fgColor theme="0" tint="-4.9989318521683403E-2"/>
        <bgColor indexed="64"/>
      </patternFill>
    </fill>
  </fills>
  <borders count="6">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style="medium">
        <color rgb="FFCACACA"/>
      </left>
      <right style="medium">
        <color rgb="FFCACACA"/>
      </right>
      <top style="medium">
        <color rgb="FFCACACA"/>
      </top>
      <bottom style="medium">
        <color rgb="FFCACACA"/>
      </bottom>
      <diagonal/>
    </border>
    <border>
      <left/>
      <right style="medium">
        <color rgb="FFCACACA"/>
      </right>
      <top style="medium">
        <color rgb="FFCACACA"/>
      </top>
      <bottom style="medium">
        <color rgb="FFCACACA"/>
      </bottom>
      <diagonal/>
    </border>
  </borders>
  <cellStyleXfs count="25">
    <xf numFmtId="0" fontId="0" fillId="0" borderId="0">
      <alignment vertical="top"/>
    </xf>
    <xf numFmtId="0" fontId="6" fillId="3" borderId="0" applyNumberFormat="0" applyBorder="0" applyAlignment="0" applyProtection="0"/>
    <xf numFmtId="0" fontId="10" fillId="0" borderId="3" applyNumberFormat="0" applyFill="0" applyProtection="0">
      <alignment horizontal="left" vertical="center" indent="1"/>
    </xf>
    <xf numFmtId="0" fontId="3" fillId="4" borderId="1" applyNumberFormat="0" applyAlignment="0" applyProtection="0"/>
    <xf numFmtId="0" fontId="4" fillId="5" borderId="2" applyNumberFormat="0" applyProtection="0">
      <alignment vertical="center"/>
    </xf>
    <xf numFmtId="0" fontId="9" fillId="0" borderId="0" applyFill="0" applyBorder="0" applyProtection="0">
      <alignment vertical="center"/>
    </xf>
    <xf numFmtId="177" fontId="5" fillId="0" borderId="0" applyFont="0" applyFill="0" applyBorder="0" applyAlignment="0" applyProtection="0"/>
    <xf numFmtId="176" fontId="5" fillId="0" borderId="0" applyFont="0" applyFill="0" applyBorder="0" applyAlignment="0" applyProtection="0"/>
    <xf numFmtId="179" fontId="5" fillId="0" borderId="0" applyFont="0" applyFill="0" applyBorder="0" applyAlignment="0" applyProtection="0"/>
    <xf numFmtId="178" fontId="5" fillId="0" borderId="0" applyFont="0" applyFill="0" applyBorder="0" applyAlignment="0" applyProtection="0"/>
    <xf numFmtId="9" fontId="5" fillId="0" borderId="0" applyFont="0" applyFill="0" applyBorder="0" applyAlignment="0" applyProtection="0"/>
    <xf numFmtId="0" fontId="14" fillId="6" borderId="0" applyBorder="0" applyProtection="0">
      <alignment horizontal="left" vertical="top" wrapText="1" indent="1"/>
    </xf>
    <xf numFmtId="180" fontId="13" fillId="0" borderId="0">
      <alignment horizontal="left" indent="1"/>
    </xf>
    <xf numFmtId="0" fontId="15" fillId="6" borderId="0" applyNumberFormat="0" applyBorder="0" applyAlignment="0">
      <alignment horizontal="left" vertical="center" indent="1"/>
    </xf>
    <xf numFmtId="0" fontId="12" fillId="0" borderId="0">
      <alignment horizontal="left" indent="1"/>
    </xf>
    <xf numFmtId="0" fontId="10" fillId="0" borderId="0" applyFill="0" applyProtection="0"/>
    <xf numFmtId="0" fontId="8" fillId="0" borderId="0" applyFill="0" applyProtection="0"/>
    <xf numFmtId="177" fontId="5" fillId="0" borderId="0" applyFont="0" applyFill="0" applyBorder="0" applyAlignment="0" applyProtection="0"/>
    <xf numFmtId="176" fontId="5" fillId="0" borderId="0" applyFont="0" applyFill="0" applyBorder="0" applyAlignment="0" applyProtection="0"/>
    <xf numFmtId="0" fontId="1" fillId="0" borderId="0">
      <alignment vertical="center"/>
    </xf>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xf numFmtId="176" fontId="5" fillId="0" borderId="0" applyFont="0" applyFill="0" applyBorder="0" applyAlignment="0" applyProtection="0"/>
  </cellStyleXfs>
  <cellXfs count="121">
    <xf numFmtId="0" fontId="0" fillId="0" borderId="0" xfId="0">
      <alignment vertical="top"/>
    </xf>
    <xf numFmtId="0" fontId="8" fillId="0" borderId="0" xfId="0" applyFont="1">
      <alignment vertical="top"/>
    </xf>
    <xf numFmtId="0" fontId="9" fillId="2" borderId="0" xfId="5" applyFont="1" applyFill="1" applyBorder="1">
      <alignment vertical="center"/>
    </xf>
    <xf numFmtId="0" fontId="9" fillId="2" borderId="0" xfId="5" applyFont="1" applyFill="1" applyBorder="1" applyAlignment="1">
      <alignment horizontal="left" vertical="center"/>
    </xf>
    <xf numFmtId="0" fontId="9" fillId="2" borderId="0" xfId="5" applyNumberFormat="1" applyFont="1" applyFill="1" applyBorder="1" applyAlignment="1">
      <alignment horizontal="left" vertical="center"/>
    </xf>
    <xf numFmtId="0" fontId="10" fillId="2" borderId="0" xfId="2" applyFont="1" applyFill="1" applyBorder="1" applyAlignment="1">
      <alignment vertical="center"/>
    </xf>
    <xf numFmtId="0" fontId="9" fillId="2" borderId="0" xfId="5" applyFont="1" applyFill="1" applyAlignment="1">
      <alignment horizontal="left" vertical="center"/>
    </xf>
    <xf numFmtId="0" fontId="8" fillId="2" borderId="0" xfId="0" applyFont="1" applyFill="1">
      <alignment vertical="top"/>
    </xf>
    <xf numFmtId="0" fontId="10" fillId="2" borderId="0" xfId="15" applyFont="1" applyFill="1"/>
    <xf numFmtId="0" fontId="10" fillId="0" borderId="3" xfId="2" applyFont="1" applyFill="1">
      <alignment horizontal="left" vertical="center" indent="1"/>
    </xf>
    <xf numFmtId="0" fontId="11" fillId="0" borderId="0" xfId="0" applyFont="1">
      <alignment vertical="top"/>
    </xf>
    <xf numFmtId="0" fontId="8" fillId="0" borderId="0" xfId="16" applyFont="1"/>
    <xf numFmtId="0" fontId="12" fillId="0" borderId="0" xfId="14" applyFont="1">
      <alignment horizontal="left" indent="1"/>
    </xf>
    <xf numFmtId="180" fontId="13" fillId="0" borderId="0" xfId="12" applyFont="1">
      <alignment horizontal="left" indent="1"/>
    </xf>
    <xf numFmtId="0" fontId="8" fillId="0" borderId="0" xfId="0" applyFont="1" applyAlignment="1">
      <alignment horizontal="left" indent="1"/>
    </xf>
    <xf numFmtId="180" fontId="8" fillId="0" borderId="0" xfId="0" applyNumberFormat="1" applyFont="1">
      <alignment vertical="top"/>
    </xf>
    <xf numFmtId="180" fontId="13" fillId="6" borderId="0" xfId="13" applyNumberFormat="1" applyFont="1" applyAlignment="1">
      <alignment horizontal="left" wrapText="1" indent="1"/>
    </xf>
    <xf numFmtId="0" fontId="8" fillId="6" borderId="0" xfId="13" applyFont="1" applyAlignment="1">
      <alignment vertical="top"/>
    </xf>
    <xf numFmtId="0" fontId="8" fillId="2" borderId="0" xfId="0" applyFont="1" applyFill="1" applyAlignment="1">
      <alignment horizontal="right"/>
    </xf>
    <xf numFmtId="0" fontId="9" fillId="0" borderId="0" xfId="5" applyFont="1" applyFill="1" applyBorder="1" applyAlignment="1">
      <alignment horizontal="right" vertical="center"/>
    </xf>
    <xf numFmtId="180" fontId="13" fillId="6" borderId="0" xfId="13" applyNumberFormat="1" applyFont="1" applyAlignment="1">
      <alignment horizontal="left" indent="1"/>
    </xf>
    <xf numFmtId="0" fontId="16" fillId="6" borderId="0" xfId="13" applyFont="1" applyAlignment="1">
      <alignment vertical="top"/>
    </xf>
    <xf numFmtId="0" fontId="17" fillId="6" borderId="0" xfId="13" applyFont="1" applyAlignment="1">
      <alignment vertical="top" wrapText="1"/>
    </xf>
    <xf numFmtId="0" fontId="18" fillId="6" borderId="0" xfId="0" applyFont="1" applyFill="1" applyAlignment="1">
      <alignment vertical="top" wrapText="1"/>
    </xf>
    <xf numFmtId="0" fontId="18" fillId="6" borderId="0" xfId="13" applyFont="1" applyAlignment="1">
      <alignment vertical="top" wrapText="1"/>
    </xf>
    <xf numFmtId="0" fontId="19" fillId="0" borderId="0" xfId="0" applyFont="1" applyFill="1" applyAlignment="1">
      <alignment vertical="top" wrapText="1"/>
    </xf>
    <xf numFmtId="0" fontId="19" fillId="0" borderId="0" xfId="0" applyFont="1" applyAlignment="1">
      <alignment vertical="top" wrapText="1"/>
    </xf>
    <xf numFmtId="0" fontId="20" fillId="6" borderId="0" xfId="13" applyFont="1" applyAlignment="1">
      <alignment vertical="top" wrapText="1"/>
    </xf>
    <xf numFmtId="0" fontId="21" fillId="6" borderId="0" xfId="0" applyFont="1" applyFill="1" applyAlignment="1">
      <alignment vertical="top" wrapText="1"/>
    </xf>
    <xf numFmtId="0" fontId="21" fillId="6" borderId="0" xfId="13" applyFont="1" applyAlignment="1">
      <alignment vertical="top" wrapText="1"/>
    </xf>
    <xf numFmtId="180" fontId="24" fillId="6" borderId="0" xfId="13" applyNumberFormat="1" applyFont="1" applyAlignment="1">
      <alignment horizontal="left" wrapText="1" indent="1"/>
    </xf>
    <xf numFmtId="0" fontId="24" fillId="6" borderId="0" xfId="13" applyFont="1" applyAlignment="1">
      <alignment vertical="top"/>
    </xf>
    <xf numFmtId="180" fontId="24" fillId="0" borderId="0" xfId="12" applyFont="1">
      <alignment horizontal="left" indent="1"/>
    </xf>
    <xf numFmtId="0" fontId="24" fillId="0" borderId="0" xfId="0" applyFont="1">
      <alignment vertical="top"/>
    </xf>
    <xf numFmtId="180" fontId="24" fillId="6" borderId="0" xfId="13" applyNumberFormat="1" applyFont="1" applyAlignment="1">
      <alignment horizontal="left" indent="1"/>
    </xf>
    <xf numFmtId="0" fontId="22" fillId="0" borderId="0" xfId="13" applyFont="1" applyFill="1" applyAlignment="1">
      <alignment vertical="top" wrapText="1"/>
    </xf>
    <xf numFmtId="0" fontId="23" fillId="0" borderId="0" xfId="0" applyFont="1" applyFill="1" applyAlignment="1">
      <alignment vertical="top" wrapText="1"/>
    </xf>
    <xf numFmtId="0" fontId="23" fillId="0" borderId="0" xfId="13" applyFont="1" applyFill="1" applyAlignment="1">
      <alignment vertical="top" wrapText="1"/>
    </xf>
    <xf numFmtId="0" fontId="25" fillId="0" borderId="0" xfId="0" applyFont="1" applyFill="1" applyAlignment="1">
      <alignment vertical="top" wrapText="1"/>
    </xf>
    <xf numFmtId="0" fontId="20" fillId="6" borderId="0" xfId="0" applyFont="1" applyFill="1" applyAlignment="1">
      <alignment vertical="top" wrapText="1"/>
    </xf>
    <xf numFmtId="0" fontId="26" fillId="0" borderId="0" xfId="13" applyFont="1" applyFill="1" applyAlignment="1">
      <alignment vertical="top" wrapText="1"/>
    </xf>
    <xf numFmtId="0" fontId="24" fillId="6" borderId="0" xfId="0" applyFont="1" applyFill="1" applyAlignment="1">
      <alignment vertical="top" wrapText="1"/>
    </xf>
    <xf numFmtId="180" fontId="15" fillId="6" borderId="0" xfId="13" applyNumberFormat="1" applyFont="1" applyAlignment="1">
      <alignment horizontal="left" indent="1"/>
    </xf>
    <xf numFmtId="180" fontId="15" fillId="0" borderId="0" xfId="12" applyFont="1">
      <alignment horizontal="left" indent="1"/>
    </xf>
    <xf numFmtId="0" fontId="29" fillId="6" borderId="0" xfId="13" applyFont="1" applyAlignment="1">
      <alignment vertical="top" wrapText="1"/>
    </xf>
    <xf numFmtId="0" fontId="30" fillId="0" borderId="0" xfId="0" applyFont="1" applyFill="1" applyAlignment="1">
      <alignment vertical="top" wrapText="1"/>
    </xf>
    <xf numFmtId="0" fontId="30" fillId="0" borderId="0" xfId="13" applyFont="1" applyFill="1" applyAlignment="1">
      <alignment vertical="top" wrapText="1"/>
    </xf>
    <xf numFmtId="0" fontId="31" fillId="0" borderId="0" xfId="0" applyFont="1" applyFill="1" applyAlignment="1">
      <alignment vertical="top" wrapText="1"/>
    </xf>
    <xf numFmtId="0" fontId="32" fillId="6" borderId="0" xfId="13" applyFont="1" applyFill="1" applyAlignment="1">
      <alignment vertical="top" wrapText="1"/>
    </xf>
    <xf numFmtId="0" fontId="29" fillId="0" borderId="0" xfId="13" applyFont="1" applyFill="1" applyAlignment="1">
      <alignment vertical="top" wrapText="1"/>
    </xf>
    <xf numFmtId="0" fontId="24" fillId="0" borderId="0" xfId="0" applyFont="1" applyFill="1" applyAlignment="1">
      <alignment vertical="top" wrapText="1"/>
    </xf>
    <xf numFmtId="0" fontId="19" fillId="0" borderId="0" xfId="13" applyFont="1" applyFill="1" applyAlignment="1">
      <alignment vertical="top" wrapText="1"/>
    </xf>
    <xf numFmtId="0" fontId="26" fillId="6" borderId="0" xfId="13" applyFont="1" applyAlignment="1">
      <alignment vertical="top" wrapText="1"/>
    </xf>
    <xf numFmtId="0" fontId="32" fillId="6" borderId="0" xfId="0" applyFont="1" applyFill="1" applyAlignment="1">
      <alignment vertical="top" wrapText="1"/>
    </xf>
    <xf numFmtId="0" fontId="34" fillId="0" borderId="0" xfId="0" applyFont="1" applyFill="1" applyAlignment="1">
      <alignment vertical="top" wrapText="1"/>
    </xf>
    <xf numFmtId="0" fontId="33" fillId="0" borderId="0" xfId="0" applyFont="1" applyFill="1" applyAlignment="1">
      <alignment vertical="top" wrapText="1"/>
    </xf>
    <xf numFmtId="0" fontId="1" fillId="0" borderId="0" xfId="19">
      <alignment vertical="center"/>
    </xf>
    <xf numFmtId="0" fontId="36" fillId="7" borderId="4" xfId="19" applyFont="1" applyFill="1" applyBorder="1" applyAlignment="1">
      <alignment horizontal="center" vertical="center"/>
    </xf>
    <xf numFmtId="0" fontId="37" fillId="0" borderId="5" xfId="19" applyFont="1" applyBorder="1" applyAlignment="1">
      <alignment horizontal="left" vertical="center" wrapText="1"/>
    </xf>
    <xf numFmtId="0" fontId="1" fillId="0" borderId="0" xfId="19" applyAlignment="1">
      <alignment horizontal="center" vertical="center"/>
    </xf>
    <xf numFmtId="0" fontId="36" fillId="7" borderId="4" xfId="19" applyFont="1" applyFill="1" applyBorder="1" applyAlignment="1">
      <alignment horizontal="right" vertical="center"/>
    </xf>
    <xf numFmtId="31" fontId="37" fillId="0" borderId="5" xfId="19" applyNumberFormat="1" applyFont="1" applyBorder="1" applyAlignment="1">
      <alignment horizontal="left" vertical="center" wrapText="1"/>
    </xf>
    <xf numFmtId="0" fontId="21" fillId="6" borderId="0" xfId="0" applyFont="1" applyFill="1" applyAlignment="1">
      <alignment vertical="top" wrapText="1"/>
    </xf>
    <xf numFmtId="180" fontId="24" fillId="6" borderId="0" xfId="13" applyNumberFormat="1" applyFont="1" applyAlignment="1">
      <alignment horizontal="left" indent="1"/>
    </xf>
    <xf numFmtId="0" fontId="24" fillId="6" borderId="0" xfId="0" applyFont="1" applyFill="1" applyAlignment="1">
      <alignment vertical="top" wrapText="1"/>
    </xf>
    <xf numFmtId="0" fontId="36" fillId="0" borderId="4" xfId="19" applyFont="1" applyFill="1" applyBorder="1" applyAlignment="1">
      <alignment horizontal="right" vertical="center"/>
    </xf>
    <xf numFmtId="31" fontId="37" fillId="0" borderId="5" xfId="19" applyNumberFormat="1" applyFont="1" applyFill="1" applyBorder="1" applyAlignment="1">
      <alignment horizontal="left" vertical="center" wrapText="1"/>
    </xf>
    <xf numFmtId="0" fontId="37" fillId="0" borderId="5" xfId="19" applyFont="1" applyFill="1" applyBorder="1" applyAlignment="1">
      <alignment horizontal="left" vertical="center" wrapText="1"/>
    </xf>
    <xf numFmtId="0" fontId="1" fillId="0" borderId="0" xfId="19" applyFill="1">
      <alignment vertical="center"/>
    </xf>
    <xf numFmtId="0" fontId="39" fillId="0" borderId="5" xfId="19" applyFont="1" applyBorder="1" applyAlignment="1">
      <alignment horizontal="left" vertical="center" wrapText="1"/>
    </xf>
    <xf numFmtId="0" fontId="24" fillId="0" borderId="0" xfId="0" applyFont="1" applyAlignment="1">
      <alignment vertical="top" wrapText="1"/>
    </xf>
    <xf numFmtId="180" fontId="42" fillId="6" borderId="0" xfId="13" applyNumberFormat="1" applyFont="1" applyAlignment="1">
      <alignment horizontal="left" indent="1"/>
    </xf>
    <xf numFmtId="0" fontId="16" fillId="0" borderId="0" xfId="0" applyFont="1">
      <alignment vertical="top"/>
    </xf>
    <xf numFmtId="180" fontId="43" fillId="0" borderId="0" xfId="12" applyFont="1">
      <alignment horizontal="left" indent="1"/>
    </xf>
    <xf numFmtId="0" fontId="44" fillId="6" borderId="0" xfId="13" applyFont="1" applyAlignment="1">
      <alignment vertical="top" wrapText="1"/>
    </xf>
    <xf numFmtId="0" fontId="33" fillId="0" borderId="0" xfId="0" applyFont="1" applyAlignment="1">
      <alignment vertical="top" wrapText="1"/>
    </xf>
    <xf numFmtId="0" fontId="17" fillId="0" borderId="0" xfId="13" applyFont="1" applyFill="1" applyAlignment="1">
      <alignment vertical="top" wrapText="1"/>
    </xf>
    <xf numFmtId="0" fontId="33" fillId="0" borderId="0" xfId="13" applyFont="1" applyFill="1" applyAlignment="1">
      <alignment vertical="top" wrapText="1"/>
    </xf>
    <xf numFmtId="0" fontId="39" fillId="0" borderId="5" xfId="19" applyFont="1" applyFill="1" applyBorder="1" applyAlignment="1">
      <alignment horizontal="left" vertical="center" wrapText="1"/>
    </xf>
    <xf numFmtId="180" fontId="15" fillId="6" borderId="0" xfId="13" applyNumberFormat="1" applyFont="1" applyAlignment="1">
      <alignment horizontal="left" wrapText="1" indent="1"/>
    </xf>
    <xf numFmtId="0" fontId="44" fillId="0" borderId="0" xfId="0" applyFont="1" applyAlignment="1">
      <alignment vertical="top" wrapText="1"/>
    </xf>
    <xf numFmtId="0" fontId="46" fillId="6" borderId="0" xfId="0" applyFont="1" applyFill="1" applyAlignment="1">
      <alignment vertical="top" wrapText="1"/>
    </xf>
    <xf numFmtId="0" fontId="49" fillId="0" borderId="0" xfId="0" applyFont="1" applyFill="1" applyAlignment="1">
      <alignment vertical="top" wrapText="1"/>
    </xf>
    <xf numFmtId="180" fontId="13" fillId="8" borderId="0" xfId="12" applyFont="1" applyFill="1">
      <alignment horizontal="left" indent="1"/>
    </xf>
    <xf numFmtId="180" fontId="15" fillId="9" borderId="0" xfId="13" applyNumberFormat="1" applyFont="1" applyFill="1" applyAlignment="1">
      <alignment horizontal="left" indent="1"/>
    </xf>
    <xf numFmtId="180" fontId="13" fillId="9" borderId="0" xfId="13" applyNumberFormat="1" applyFont="1" applyFill="1" applyAlignment="1">
      <alignment horizontal="left" indent="1"/>
    </xf>
    <xf numFmtId="180" fontId="13" fillId="10" borderId="0" xfId="12" applyFont="1" applyFill="1">
      <alignment horizontal="left" indent="1"/>
    </xf>
    <xf numFmtId="180" fontId="13" fillId="11" borderId="0" xfId="13" applyNumberFormat="1" applyFont="1" applyFill="1" applyAlignment="1">
      <alignment horizontal="left" indent="1"/>
    </xf>
    <xf numFmtId="180" fontId="13" fillId="12" borderId="0" xfId="12" applyFont="1" applyFill="1">
      <alignment horizontal="left" indent="1"/>
    </xf>
    <xf numFmtId="180" fontId="15" fillId="10" borderId="0" xfId="12" applyFont="1" applyFill="1">
      <alignment horizontal="left" indent="1"/>
    </xf>
    <xf numFmtId="180" fontId="15" fillId="11" borderId="0" xfId="13" applyNumberFormat="1" applyFont="1" applyFill="1" applyAlignment="1">
      <alignment horizontal="left" indent="1"/>
    </xf>
    <xf numFmtId="180" fontId="15" fillId="9" borderId="0" xfId="13" applyNumberFormat="1" applyFont="1" applyFill="1" applyAlignment="1">
      <alignment horizontal="left" wrapText="1" indent="1"/>
    </xf>
    <xf numFmtId="180" fontId="13" fillId="9" borderId="0" xfId="13" applyNumberFormat="1" applyFont="1" applyFill="1" applyAlignment="1">
      <alignment horizontal="left" wrapText="1" indent="1"/>
    </xf>
    <xf numFmtId="180" fontId="42" fillId="10" borderId="0" xfId="12" applyFont="1" applyFill="1">
      <alignment horizontal="left" indent="1"/>
    </xf>
    <xf numFmtId="180" fontId="13" fillId="11" borderId="0" xfId="13" applyNumberFormat="1" applyFont="1" applyFill="1" applyAlignment="1">
      <alignment horizontal="left" wrapText="1" indent="1"/>
    </xf>
    <xf numFmtId="0" fontId="42" fillId="0" borderId="0" xfId="0" applyFont="1">
      <alignment vertical="top"/>
    </xf>
    <xf numFmtId="0" fontId="53" fillId="0" borderId="0" xfId="0" applyFont="1" applyFill="1" applyAlignment="1">
      <alignment vertical="top" wrapText="1"/>
    </xf>
    <xf numFmtId="180" fontId="21" fillId="6" borderId="0" xfId="13" applyNumberFormat="1" applyFont="1" applyAlignment="1">
      <alignment horizontal="left" indent="1"/>
    </xf>
    <xf numFmtId="0" fontId="48" fillId="6" borderId="0" xfId="0" applyFont="1" applyFill="1" applyAlignment="1">
      <alignment vertical="top" wrapText="1"/>
    </xf>
    <xf numFmtId="0" fontId="55" fillId="0" borderId="0" xfId="13" applyFont="1" applyFill="1" applyAlignment="1">
      <alignment vertical="top" wrapText="1"/>
    </xf>
    <xf numFmtId="0" fontId="38" fillId="6" borderId="0" xfId="0" applyFont="1" applyFill="1" applyAlignment="1">
      <alignment vertical="top" wrapText="1"/>
    </xf>
    <xf numFmtId="180" fontId="15" fillId="8" borderId="0" xfId="12" applyFont="1" applyFill="1">
      <alignment horizontal="left" indent="1"/>
    </xf>
    <xf numFmtId="180" fontId="43" fillId="8" borderId="0" xfId="12" applyFont="1" applyFill="1">
      <alignment horizontal="left" indent="1"/>
    </xf>
    <xf numFmtId="180" fontId="43" fillId="10" borderId="0" xfId="12" applyFont="1" applyFill="1">
      <alignment horizontal="left" indent="1"/>
    </xf>
    <xf numFmtId="0" fontId="17" fillId="6" borderId="0" xfId="0" applyFont="1" applyFill="1" applyAlignment="1">
      <alignment vertical="top" wrapText="1"/>
    </xf>
    <xf numFmtId="0" fontId="44" fillId="6" borderId="0" xfId="0" applyFont="1" applyFill="1" applyAlignment="1">
      <alignment vertical="top" wrapText="1"/>
    </xf>
    <xf numFmtId="0" fontId="24" fillId="6" borderId="0" xfId="13" applyFont="1" applyAlignment="1">
      <alignment vertical="top" wrapText="1"/>
    </xf>
    <xf numFmtId="180" fontId="58" fillId="0" borderId="0" xfId="12" applyFont="1">
      <alignment horizontal="left" indent="1"/>
    </xf>
    <xf numFmtId="0" fontId="60" fillId="6" borderId="0" xfId="13" applyFont="1" applyAlignment="1">
      <alignment vertical="top" wrapText="1"/>
    </xf>
    <xf numFmtId="0" fontId="60" fillId="0" borderId="0" xfId="0" applyFont="1" applyFill="1" applyAlignment="1">
      <alignment vertical="top" wrapText="1"/>
    </xf>
    <xf numFmtId="0" fontId="60" fillId="6" borderId="0" xfId="0" applyFont="1" applyFill="1" applyAlignment="1">
      <alignment vertical="top" wrapText="1"/>
    </xf>
    <xf numFmtId="0" fontId="60" fillId="0" borderId="0" xfId="13" applyFont="1" applyFill="1" applyAlignment="1">
      <alignment vertical="top" wrapText="1"/>
    </xf>
    <xf numFmtId="0" fontId="60" fillId="13" borderId="0" xfId="13" applyFont="1" applyFill="1" applyAlignment="1">
      <alignment vertical="top" wrapText="1"/>
    </xf>
    <xf numFmtId="0" fontId="14" fillId="6" borderId="0" xfId="11" applyFont="1">
      <alignment horizontal="left" vertical="top" wrapText="1" indent="1"/>
    </xf>
    <xf numFmtId="0" fontId="8" fillId="6" borderId="0" xfId="13" applyFont="1" applyAlignment="1">
      <alignment vertical="top"/>
    </xf>
    <xf numFmtId="0" fontId="47" fillId="6" borderId="0" xfId="13" applyFont="1" applyAlignment="1">
      <alignment horizontal="left" vertical="top" wrapText="1"/>
    </xf>
    <xf numFmtId="0" fontId="27" fillId="2" borderId="0" xfId="5" applyFont="1" applyFill="1" applyBorder="1" applyAlignment="1">
      <alignment horizontal="left" vertical="center"/>
    </xf>
    <xf numFmtId="0" fontId="28" fillId="6" borderId="0" xfId="13" applyFont="1" applyAlignment="1">
      <alignment horizontal="left" vertical="top" wrapText="1"/>
    </xf>
    <xf numFmtId="0" fontId="56" fillId="2" borderId="0" xfId="5" applyFont="1" applyFill="1" applyBorder="1" applyAlignment="1">
      <alignment horizontal="left" vertical="center"/>
    </xf>
    <xf numFmtId="0" fontId="16" fillId="6" borderId="0" xfId="13" applyFont="1" applyAlignment="1">
      <alignment vertical="top"/>
    </xf>
    <xf numFmtId="0" fontId="14" fillId="6" borderId="0" xfId="11">
      <alignment horizontal="left" vertical="top" wrapText="1" indent="1"/>
    </xf>
  </cellXfs>
  <cellStyles count="25">
    <cellStyle name="40% - アクセント 1" xfId="1" builtinId="31" customBuiltin="1"/>
    <cellStyle name="アクセント 1" xfId="3" builtinId="29" customBuiltin="1"/>
    <cellStyle name="アクセント 5" xfId="4" builtinId="45" customBuiltin="1"/>
    <cellStyle name="タイトル" xfId="5" builtinId="15" customBuiltin="1"/>
    <cellStyle name="パーセント" xfId="10" builtinId="5" customBuiltin="1"/>
    <cellStyle name="桁区切り" xfId="7" builtinId="6" customBuiltin="1"/>
    <cellStyle name="桁区切り [0.00]" xfId="6" builtinId="3" customBuiltin="1"/>
    <cellStyle name="桁区切り [0.00] 2" xfId="17" xr:uid="{E4F65A24-D9FC-4433-9729-DCBC627DCF43}"/>
    <cellStyle name="桁区切り 2" xfId="18" xr:uid="{171D0C29-2998-456A-8B01-20F8A56ED780}"/>
    <cellStyle name="桁区切り 3" xfId="20" xr:uid="{0E2547ED-B586-48D5-8B3E-06E09FE77922}"/>
    <cellStyle name="桁区切り 4" xfId="21" xr:uid="{C3829819-2346-4EDB-A737-0AA4830C344D}"/>
    <cellStyle name="桁区切り 5" xfId="22" xr:uid="{FAA9A0C4-5F6F-462A-B142-480052FE35B8}"/>
    <cellStyle name="桁区切り 6" xfId="23" xr:uid="{DBFA41C4-E8AE-4E32-9094-D03FEF5FAFBF}"/>
    <cellStyle name="桁区切り 7" xfId="24" xr:uid="{49CA3D0C-CFCB-4434-A029-647A30E19A95}"/>
    <cellStyle name="見出し 1" xfId="2" builtinId="16" customBuiltin="1"/>
    <cellStyle name="見出し 2" xfId="15" builtinId="17" customBuiltin="1"/>
    <cellStyle name="見出し 3" xfId="16" builtinId="18" customBuiltin="1"/>
    <cellStyle name="見出し 4" xfId="11" builtinId="19" customBuiltin="1"/>
    <cellStyle name="縞模様" xfId="13" xr:uid="{00000000-0005-0000-0000-00000B000000}"/>
    <cellStyle name="設定エントリ" xfId="14" xr:uid="{00000000-0005-0000-0000-00000C000000}"/>
    <cellStyle name="通貨" xfId="9" builtinId="7" customBuiltin="1"/>
    <cellStyle name="通貨 [0.00]" xfId="8" builtinId="4" customBuiltin="1"/>
    <cellStyle name="日" xfId="12" xr:uid="{00000000-0005-0000-0000-00000F000000}"/>
    <cellStyle name="標準" xfId="0" builtinId="0" customBuiltin="1"/>
    <cellStyle name="標準 2" xfId="19" xr:uid="{407B0F91-02DB-4C70-AECC-0C57A72E4267}"/>
  </cellStyles>
  <dxfs count="41">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mruColors>
      <color rgb="FFCCECFF"/>
      <color rgb="FFCCCCFF"/>
      <color rgb="FFFFCCCC"/>
      <color rgb="FFFFFFCC"/>
      <color rgb="FFCCFFCC"/>
      <color rgb="FFBB392B"/>
      <color rgb="FFBB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Global Calendar">
      <a:dk1>
        <a:sysClr val="windowText" lastClr="000000"/>
      </a:dk1>
      <a:lt1>
        <a:sysClr val="window" lastClr="FFFFFF"/>
      </a:lt1>
      <a:dk2>
        <a:srgbClr val="404040"/>
      </a:dk2>
      <a:lt2>
        <a:srgbClr val="F6F6F1"/>
      </a:lt2>
      <a:accent1>
        <a:srgbClr val="669933"/>
      </a:accent1>
      <a:accent2>
        <a:srgbClr val="E69216"/>
      </a:accent2>
      <a:accent3>
        <a:srgbClr val="609FC2"/>
      </a:accent3>
      <a:accent4>
        <a:srgbClr val="E6B819"/>
      </a:accent4>
      <a:accent5>
        <a:srgbClr val="DA695B"/>
      </a:accent5>
      <a:accent6>
        <a:srgbClr val="956895"/>
      </a:accent6>
      <a:hlink>
        <a:srgbClr val="609FC2"/>
      </a:hlink>
      <a:folHlink>
        <a:srgbClr val="956895"/>
      </a:folHlink>
    </a:clrScheme>
    <a:fontScheme name="Calendar">
      <a:majorFont>
        <a:latin typeface="Sylfaen"/>
        <a:ea typeface=""/>
        <a:cs typeface=""/>
      </a:majorFont>
      <a:minorFont>
        <a:latin typeface="Sylfae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499984740745262"/>
    <pageSetUpPr autoPageBreaks="0" fitToPage="1"/>
  </sheetPr>
  <dimension ref="A1:K18"/>
  <sheetViews>
    <sheetView showGridLines="0" zoomScale="77" zoomScaleNormal="77" workbookViewId="0">
      <selection activeCell="C15" sqref="C15:G15"/>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77734375" style="1" customWidth="1"/>
    <col min="11" max="11" width="13.77734375" style="1" customWidth="1"/>
    <col min="12" max="16384" width="8.88671875" style="1"/>
  </cols>
  <sheetData>
    <row r="1" spans="1:11" s="7" customFormat="1" ht="60" customHeight="1">
      <c r="A1" s="1"/>
      <c r="B1" s="2" t="str">
        <f>"1 月 "&amp;CalendarYear</f>
        <v>1 月 2026</v>
      </c>
      <c r="C1" s="3"/>
      <c r="D1" s="4"/>
      <c r="E1" s="5"/>
      <c r="F1" s="5"/>
      <c r="G1" s="5"/>
      <c r="H1" s="6"/>
      <c r="J1" s="8" t="s">
        <v>1</v>
      </c>
      <c r="K1" s="1"/>
    </row>
    <row r="2" spans="1:11" s="10" customFormat="1" ht="21.75" customHeight="1" thickBot="1">
      <c r="A2" s="1"/>
      <c r="B2" s="9" t="str">
        <f>WeekStart</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c r="J2" s="11" t="s">
        <v>2</v>
      </c>
      <c r="K2" s="12">
        <v>2026</v>
      </c>
    </row>
    <row r="3" spans="1:11" s="14" customFormat="1" ht="19.5" customHeight="1">
      <c r="A3" s="1"/>
      <c r="B3" s="32">
        <f t="array" ref="B3:H3">DaysAndWeeks+DATE(CalendarYear,1,1)-WEEKDAY(DATE(CalendarYear,1,1),(WeekStart="月曜日")+1)+1</f>
        <v>46019</v>
      </c>
      <c r="C3" s="32">
        <v>46020</v>
      </c>
      <c r="D3" s="32">
        <v>46021</v>
      </c>
      <c r="E3" s="32">
        <v>46022</v>
      </c>
      <c r="F3" s="32">
        <v>46023</v>
      </c>
      <c r="G3" s="32">
        <v>46024</v>
      </c>
      <c r="H3" s="32">
        <v>46025</v>
      </c>
      <c r="J3" s="11" t="s">
        <v>3</v>
      </c>
      <c r="K3" s="12" t="s">
        <v>4</v>
      </c>
    </row>
    <row r="4" spans="1:11" ht="57.95" customHeight="1">
      <c r="B4" s="33"/>
      <c r="C4" s="33"/>
      <c r="D4" s="33"/>
      <c r="E4" s="95"/>
      <c r="F4" s="33" t="s">
        <v>13</v>
      </c>
      <c r="G4" s="33" t="s">
        <v>43</v>
      </c>
      <c r="H4" s="33"/>
      <c r="J4" s="15"/>
    </row>
    <row r="5" spans="1:11" s="14" customFormat="1" ht="19.5" customHeight="1">
      <c r="A5" s="1"/>
      <c r="B5" s="30">
        <f t="array" ref="B5:H5">DaysAndWeeks+DATE(CalendarYear,1,1)-WEEKDAY(DATE(CalendarYear,1,1),(WeekStart="月曜日")+1)+8</f>
        <v>46026</v>
      </c>
      <c r="C5" s="79">
        <v>46027</v>
      </c>
      <c r="D5" s="16">
        <v>46028</v>
      </c>
      <c r="E5" s="16">
        <v>46029</v>
      </c>
      <c r="F5" s="16">
        <v>46030</v>
      </c>
      <c r="G5" s="16">
        <v>46031</v>
      </c>
      <c r="H5" s="30">
        <v>46032</v>
      </c>
    </row>
    <row r="6" spans="1:11" s="14" customFormat="1" ht="19.5" customHeight="1">
      <c r="A6" s="1"/>
      <c r="B6" s="31"/>
      <c r="C6" s="91" t="s">
        <v>75</v>
      </c>
      <c r="D6" s="92"/>
      <c r="E6" s="92"/>
      <c r="F6" s="92"/>
      <c r="G6" s="92"/>
      <c r="H6" s="31"/>
    </row>
    <row r="7" spans="1:11" ht="57.95" customHeight="1">
      <c r="B7" s="31"/>
      <c r="C7" s="22" t="s">
        <v>58</v>
      </c>
      <c r="D7" s="23" t="s">
        <v>45</v>
      </c>
      <c r="E7" s="23" t="s">
        <v>46</v>
      </c>
      <c r="F7" s="24" t="s">
        <v>47</v>
      </c>
      <c r="G7" s="81" t="s">
        <v>55</v>
      </c>
      <c r="H7" s="31"/>
      <c r="J7" s="18"/>
    </row>
    <row r="8" spans="1:11" s="14" customFormat="1" ht="19.5" customHeight="1">
      <c r="A8" s="1"/>
      <c r="B8" s="32">
        <f t="array" ref="B8:H8">DaysAndWeeks+DATE(CalendarYear,1,1)-WEEKDAY(DATE(CalendarYear,1,1),(WeekStart="月曜日")+1)+15</f>
        <v>46033</v>
      </c>
      <c r="C8" s="32">
        <v>46034</v>
      </c>
      <c r="D8" s="13">
        <v>46035</v>
      </c>
      <c r="E8" s="13">
        <v>46036</v>
      </c>
      <c r="F8" s="13">
        <v>46037</v>
      </c>
      <c r="G8" s="13">
        <v>46038</v>
      </c>
      <c r="H8" s="32">
        <v>46039</v>
      </c>
      <c r="J8" s="18"/>
    </row>
    <row r="9" spans="1:11" s="14" customFormat="1" ht="19.5" customHeight="1">
      <c r="A9" s="1"/>
      <c r="B9" s="33"/>
      <c r="C9" s="93" t="s">
        <v>76</v>
      </c>
      <c r="D9" s="89"/>
      <c r="E9" s="89"/>
      <c r="F9" s="89"/>
      <c r="G9" s="89"/>
      <c r="H9" s="33"/>
      <c r="J9" s="18"/>
    </row>
    <row r="10" spans="1:11" ht="57.95" customHeight="1">
      <c r="B10" s="33"/>
      <c r="C10" s="80" t="s">
        <v>44</v>
      </c>
      <c r="D10" s="25" t="s">
        <v>45</v>
      </c>
      <c r="E10" s="26" t="s">
        <v>46</v>
      </c>
      <c r="F10" s="26" t="s">
        <v>57</v>
      </c>
      <c r="G10" s="26" t="s">
        <v>56</v>
      </c>
      <c r="H10" s="33"/>
    </row>
    <row r="11" spans="1:11" s="14" customFormat="1" ht="19.5" customHeight="1">
      <c r="A11" s="1"/>
      <c r="B11" s="30">
        <f t="array" ref="B11:H11">DaysAndWeeks+DATE(CalendarYear,1,1)-WEEKDAY(DATE(CalendarYear,1,1),(WeekStart="月曜日")+1)+22</f>
        <v>46040</v>
      </c>
      <c r="C11" s="16">
        <v>46041</v>
      </c>
      <c r="D11" s="16">
        <v>46042</v>
      </c>
      <c r="E11" s="16">
        <v>46043</v>
      </c>
      <c r="F11" s="16">
        <v>46044</v>
      </c>
      <c r="G11" s="16">
        <v>46045</v>
      </c>
      <c r="H11" s="30">
        <v>46046</v>
      </c>
    </row>
    <row r="12" spans="1:11" s="14" customFormat="1" ht="19.5" customHeight="1">
      <c r="A12" s="1"/>
      <c r="B12" s="30"/>
      <c r="C12" s="94" t="s">
        <v>77</v>
      </c>
      <c r="D12" s="94"/>
      <c r="E12" s="94"/>
      <c r="F12" s="94"/>
      <c r="G12" s="94"/>
      <c r="H12" s="30"/>
    </row>
    <row r="13" spans="1:11" ht="57.95" customHeight="1">
      <c r="B13" s="31"/>
      <c r="C13" s="27" t="s">
        <v>59</v>
      </c>
      <c r="D13" s="28" t="s">
        <v>45</v>
      </c>
      <c r="E13" s="28" t="s">
        <v>46</v>
      </c>
      <c r="F13" s="29" t="s">
        <v>47</v>
      </c>
      <c r="G13" s="62" t="s">
        <v>56</v>
      </c>
      <c r="H13" s="31"/>
    </row>
    <row r="14" spans="1:11" s="14" customFormat="1" ht="19.5" customHeight="1">
      <c r="A14" s="1"/>
      <c r="B14" s="32">
        <f t="array" ref="B14:H14">DaysAndWeeks+DATE(CalendarYear,1,1)-WEEKDAY(DATE(CalendarYear,1,1),(WeekStart="月曜日")+1)+29</f>
        <v>46047</v>
      </c>
      <c r="C14" s="13">
        <v>46048</v>
      </c>
      <c r="D14" s="13">
        <v>46049</v>
      </c>
      <c r="E14" s="13">
        <v>46050</v>
      </c>
      <c r="F14" s="13">
        <v>46051</v>
      </c>
      <c r="G14" s="13">
        <v>46052</v>
      </c>
      <c r="H14" s="32">
        <v>46053</v>
      </c>
    </row>
    <row r="15" spans="1:11" s="14" customFormat="1" ht="19.5" customHeight="1">
      <c r="A15" s="1"/>
      <c r="B15" s="32"/>
      <c r="C15" s="83" t="s">
        <v>78</v>
      </c>
      <c r="D15" s="83"/>
      <c r="E15" s="83"/>
      <c r="F15" s="83"/>
      <c r="G15" s="83"/>
      <c r="H15" s="32"/>
    </row>
    <row r="16" spans="1:11" ht="57.95" customHeight="1">
      <c r="B16" s="33"/>
      <c r="C16" s="40" t="s">
        <v>60</v>
      </c>
      <c r="D16" s="36" t="s">
        <v>45</v>
      </c>
      <c r="E16" s="36" t="s">
        <v>46</v>
      </c>
      <c r="F16" s="37" t="s">
        <v>47</v>
      </c>
      <c r="G16" s="36" t="s">
        <v>56</v>
      </c>
    </row>
    <row r="17" spans="1:8" s="14" customFormat="1" ht="19.5" customHeight="1">
      <c r="A17" s="1"/>
      <c r="B17" s="30">
        <f t="array" ref="B17:C17">DaysAndWeeks+DATE(CalendarYear,1,1)-WEEKDAY(DATE(CalendarYear,1,1),(WeekStart="月曜日")+1)+36</f>
        <v>46054</v>
      </c>
      <c r="C17" s="16">
        <v>46055</v>
      </c>
      <c r="D17" s="113" t="s">
        <v>0</v>
      </c>
      <c r="E17" s="114"/>
      <c r="F17" s="114"/>
      <c r="G17" s="114"/>
      <c r="H17" s="114"/>
    </row>
    <row r="18" spans="1:8" ht="57.95" customHeight="1">
      <c r="B18" s="17"/>
      <c r="C18" s="44"/>
      <c r="D18" s="113"/>
      <c r="E18" s="114"/>
      <c r="F18" s="114"/>
      <c r="G18" s="114"/>
      <c r="H18" s="114"/>
    </row>
  </sheetData>
  <mergeCells count="2">
    <mergeCell ref="D17:D18"/>
    <mergeCell ref="E17:H18"/>
  </mergeCells>
  <phoneticPr fontId="2" type="noConversion"/>
  <conditionalFormatting sqref="B17:C17">
    <cfRule type="expression" dxfId="40" priority="25">
      <formula>AND(DAY(B17)&gt;=1,DAY(B17)&lt;=15)</formula>
    </cfRule>
  </conditionalFormatting>
  <conditionalFormatting sqref="B3:G3">
    <cfRule type="expression" dxfId="39" priority="24">
      <formula>DAY(B3)&gt;8</formula>
    </cfRule>
  </conditionalFormatting>
  <conditionalFormatting sqref="B14:H15">
    <cfRule type="expression" dxfId="38" priority="1">
      <formula>AND(DAY(B14)&gt;=1,DAY(B14)&lt;=15)</formula>
    </cfRule>
  </conditionalFormatting>
  <dataValidations count="13">
    <dataValidation type="list" errorStyle="warning" allowBlank="1" showInputMessage="1" showErrorMessage="1" error="リストから日付を選びます。[キャンセル] を選択し、Alt キーを押しながら下矢印キーを押して、ドロップダウン リストから日付を選びます。" prompt="このセルで週の最初の曜日を選びます。Alt キーを押しながら下方向キーを押してドロップダウン リストを開き、Enter キーを押して週の最初の曜日を選択します。" sqref="K3" xr:uid="{00000000-0002-0000-0000-000000000000}">
      <formula1>"日曜日,月曜日"</formula1>
    </dataValidation>
    <dataValidation allowBlank="1" showInputMessage="1" showErrorMessage="1" prompt="このブックでは、カスタムの 1 か月カレンダーを作成します。この 1 月のワークシートを使って、すべての月の年および週の最初の曜日をカスタマイズします。月ごとに別のワークシート上にあります" sqref="A1" xr:uid="{00000000-0002-0000-0000-000001000000}"/>
    <dataValidation allowBlank="1" showInputMessage="1" showErrorMessage="1" prompt="このセルの年は、自動的に更新されます年を変更するには、セル K2 で別の年を選択します" sqref="C1:D1" xr:uid="{00000000-0002-0000-0000-000002000000}"/>
    <dataValidation allowBlank="1" showInputMessage="1" showErrorMessage="1" prompt="年を入力し、下のセルでカレンダーの最初の曜日を選択します。これらのカレンダー設定のセルは印刷されません" sqref="J1" xr:uid="{00000000-0002-0000-0000-000003000000}"/>
    <dataValidation allowBlank="1" showInputMessage="1" showErrorMessage="1" prompt="右側のセルに年を入力します" sqref="J2" xr:uid="{00000000-0002-0000-0000-000004000000}"/>
    <dataValidation allowBlank="1" showInputMessage="1" showErrorMessage="1" prompt="右側のセルで週の最初の曜日を選びます" sqref="J3" xr:uid="{00000000-0002-0000-0000-000005000000}"/>
    <dataValidation allowBlank="1" showInputMessage="1" showErrorMessage="1" prompt="このセルに年を入力します" sqref="K2" xr:uid="{00000000-0002-0000-0000-000006000000}"/>
    <dataValidation allowBlank="1" showInputMessage="1" showErrorMessage="1" prompt="この行には、このカレンダーの曜日名が含まれます。このセルには、週の最初の曜日が含まれます。最初の曜日を変更するには、セル K3 に新しい曜日を入力します" sqref="B2" xr:uid="{00000000-0002-0000-0000-000007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000-000008000000}"/>
    <dataValidation allowBlank="1" showInputMessage="1" showErrorMessage="1" prompt="このセルの年は、セル K2 に入力された年に基づいて自動的に更新されます。下のカレンダーには、細字フォントの網掛けの前の月と次の月の日付が含まれます" sqref="B1" xr:uid="{00000000-0002-0000-0000-000009000000}"/>
    <dataValidation allowBlank="1" showInputMessage="1" showErrorMessage="1" prompt="曜日は自動的に決定されます" sqref="C2:H2" xr:uid="{00000000-0002-0000-0000-00000A000000}"/>
    <dataValidation allowBlank="1" showInputMessage="1" showErrorMessage="1" prompt="このセルにメモを入力します" sqref="E17:H18" xr:uid="{00000000-0002-0000-0000-00000C000000}"/>
    <dataValidation allowBlank="1" showInputMessage="1" showErrorMessage="1" prompt="右側のセルにメモを入力します" sqref="D17:D18" xr:uid="{00000000-0002-0000-0000-00000D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customProperties>
    <customPr name="SheetChanged" r:id="rId2"/>
  </customProperties>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2" tint="-0.499984740745262"/>
    <pageSetUpPr fitToPage="1"/>
  </sheetPr>
  <dimension ref="B1:H14"/>
  <sheetViews>
    <sheetView showGridLines="0" zoomScale="90" zoomScaleNormal="90" workbookViewId="0"/>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6384" width="8.88671875" style="1"/>
  </cols>
  <sheetData>
    <row r="1" spans="2:8" ht="59.25" customHeight="1">
      <c r="B1" s="3" t="str">
        <f>"10 月"&amp;CalendarYear</f>
        <v>10 月2026</v>
      </c>
      <c r="C1" s="3"/>
      <c r="D1" s="116" t="s">
        <v>153</v>
      </c>
      <c r="E1" s="116"/>
      <c r="F1" s="116"/>
      <c r="G1" s="116"/>
      <c r="H1" s="116"/>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DaysAndWeeks+DATE(CalendarYear,10,1)-WEEKDAY(DATE(CalendarYear,10,1),(WeekStart="月曜日")+1)+1</f>
        <v>46292</v>
      </c>
      <c r="C3" s="13">
        <v>46293</v>
      </c>
      <c r="D3" s="13">
        <v>46294</v>
      </c>
      <c r="E3" s="13">
        <v>46295</v>
      </c>
      <c r="F3" s="13">
        <v>46296</v>
      </c>
      <c r="G3" s="13">
        <v>46297</v>
      </c>
      <c r="H3" s="32">
        <v>46298</v>
      </c>
    </row>
    <row r="4" spans="2:8" ht="57.95" customHeight="1">
      <c r="C4" s="35"/>
      <c r="D4" s="35"/>
      <c r="E4" s="36"/>
      <c r="F4" s="37"/>
      <c r="G4" s="37"/>
      <c r="H4" s="33"/>
    </row>
    <row r="5" spans="2:8" ht="19.5" customHeight="1">
      <c r="B5" s="34">
        <f t="array" ref="B5:H5">DaysAndWeeks+DATE(CalendarYear,10,1)-WEEKDAY(DATE(CalendarYear,10,1),(WeekStart="月曜日")+1)+8</f>
        <v>46299</v>
      </c>
      <c r="C5" s="42">
        <v>46300</v>
      </c>
      <c r="D5" s="20">
        <v>46301</v>
      </c>
      <c r="E5" s="20">
        <v>46302</v>
      </c>
      <c r="F5" s="20">
        <v>46303</v>
      </c>
      <c r="G5" s="20">
        <v>46304</v>
      </c>
      <c r="H5" s="34">
        <v>46305</v>
      </c>
    </row>
    <row r="6" spans="2:8" ht="57.95" customHeight="1">
      <c r="B6" s="31"/>
      <c r="C6" s="108" t="s">
        <v>141</v>
      </c>
      <c r="D6" s="23"/>
      <c r="E6" s="23"/>
      <c r="F6" s="48"/>
      <c r="G6" s="110" t="s">
        <v>154</v>
      </c>
      <c r="H6" s="31"/>
    </row>
    <row r="7" spans="2:8" ht="19.5" customHeight="1">
      <c r="B7" s="32">
        <f t="array" ref="B7:H7">DaysAndWeeks+DATE(CalendarYear,10,1)-WEEKDAY(DATE(CalendarYear,10,1),(WeekStart="月曜日")+1)+15</f>
        <v>46306</v>
      </c>
      <c r="C7" s="32">
        <v>46307</v>
      </c>
      <c r="D7" s="13">
        <v>46308</v>
      </c>
      <c r="E7" s="13">
        <v>46309</v>
      </c>
      <c r="F7" s="13">
        <v>46310</v>
      </c>
      <c r="G7" s="13">
        <v>46311</v>
      </c>
      <c r="H7" s="32">
        <v>46312</v>
      </c>
    </row>
    <row r="8" spans="2:8" ht="57.95" customHeight="1">
      <c r="B8" s="33"/>
      <c r="C8" s="50" t="s">
        <v>12</v>
      </c>
      <c r="D8" s="25"/>
      <c r="E8" s="25"/>
      <c r="F8" s="51"/>
      <c r="G8" s="25"/>
      <c r="H8" s="33"/>
    </row>
    <row r="9" spans="2:8" ht="19.5" customHeight="1">
      <c r="B9" s="34">
        <f t="array" ref="B9:H9">DaysAndWeeks+DATE(CalendarYear,10,1)-WEEKDAY(DATE(CalendarYear,10,1),(WeekStart="月曜日")+1)+22</f>
        <v>46313</v>
      </c>
      <c r="C9" s="20">
        <v>46314</v>
      </c>
      <c r="D9" s="20">
        <v>46315</v>
      </c>
      <c r="E9" s="20">
        <v>46316</v>
      </c>
      <c r="F9" s="20">
        <v>46317</v>
      </c>
      <c r="G9" s="20">
        <v>46318</v>
      </c>
      <c r="H9" s="34">
        <v>46319</v>
      </c>
    </row>
    <row r="10" spans="2:8" ht="57.95" customHeight="1">
      <c r="B10" s="31"/>
      <c r="C10" s="108" t="s">
        <v>142</v>
      </c>
      <c r="D10" s="28"/>
      <c r="E10" s="28"/>
      <c r="F10" s="29"/>
      <c r="G10" s="28"/>
      <c r="H10" s="31"/>
    </row>
    <row r="11" spans="2:8" ht="19.5" customHeight="1">
      <c r="B11" s="32">
        <f t="array" ref="B11:H11">DaysAndWeeks+DATE(CalendarYear,10,1)-WEEKDAY(DATE(CalendarYear,10,1),(WeekStart="月曜日")+1)+29</f>
        <v>46320</v>
      </c>
      <c r="C11" s="13">
        <v>46321</v>
      </c>
      <c r="D11" s="13">
        <v>46322</v>
      </c>
      <c r="E11" s="13">
        <v>46323</v>
      </c>
      <c r="F11" s="13">
        <v>46324</v>
      </c>
      <c r="G11" s="13">
        <v>46325</v>
      </c>
      <c r="H11" s="32">
        <v>46326</v>
      </c>
    </row>
    <row r="12" spans="2:8" ht="57.95" customHeight="1">
      <c r="B12" s="33"/>
      <c r="C12" s="111" t="s">
        <v>143</v>
      </c>
      <c r="D12" s="45"/>
      <c r="E12" s="45"/>
      <c r="F12" s="46"/>
      <c r="G12" s="111"/>
    </row>
    <row r="13" spans="2:8" ht="19.5" customHeight="1">
      <c r="B13" s="34">
        <f t="array" ref="B13:C13">DaysAndWeeks+DATE(CalendarYear,10,1)-WEEKDAY(DATE(CalendarYear,10,1),(WeekStart="月曜日")+1)+36</f>
        <v>46327</v>
      </c>
      <c r="C13" s="20">
        <v>46328</v>
      </c>
      <c r="D13" s="120" t="s">
        <v>10</v>
      </c>
      <c r="E13" s="117" t="s">
        <v>150</v>
      </c>
      <c r="F13" s="117"/>
      <c r="G13" s="117"/>
      <c r="H13" s="117"/>
    </row>
    <row r="14" spans="2:8" ht="57.95" customHeight="1">
      <c r="B14" s="31"/>
      <c r="C14" s="52"/>
      <c r="D14" s="120"/>
      <c r="E14" s="117"/>
      <c r="F14" s="117"/>
      <c r="G14" s="117"/>
      <c r="H14" s="117"/>
    </row>
  </sheetData>
  <mergeCells count="3">
    <mergeCell ref="D13:D14"/>
    <mergeCell ref="E13:H14"/>
    <mergeCell ref="D1:H1"/>
  </mergeCells>
  <phoneticPr fontId="7"/>
  <conditionalFormatting sqref="B3:G3">
    <cfRule type="expression" dxfId="5" priority="1">
      <formula>DAY(B3)&gt;8</formula>
    </cfRule>
  </conditionalFormatting>
  <conditionalFormatting sqref="B11:H11 B13:C13">
    <cfRule type="expression" dxfId="4" priority="3">
      <formula>AND(DAY(B11)&gt;=1,DAY(B11)&lt;=15)</formula>
    </cfRule>
  </conditionalFormatting>
  <dataValidations count="9">
    <dataValidation allowBlank="1" showInputMessage="1" showErrorMessage="1" prompt="曜日は自動的に決定されます" sqref="C2:H2" xr:uid="{00000000-0002-0000-09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9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9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900-000003000000}"/>
    <dataValidation allowBlank="1" showInputMessage="1" showErrorMessage="1" prompt="このセルの年は、自動的に更新されます年を変更するには、セル K2 で別の年を選択します" sqref="C1:D1" xr:uid="{00000000-0002-0000-0900-000004000000}"/>
    <dataValidation allowBlank="1" showInputMessage="1" showErrorMessage="1" prompt="10 月の月間カレンダー" sqref="A1" xr:uid="{00000000-0002-0000-0900-000005000000}"/>
    <dataValidation allowBlank="1" showInputMessage="1" showErrorMessage="1" prompt="右側のセルにメモを入力します" sqref="D13:D14" xr:uid="{4482B78A-CB09-4239-A8CF-D4056C4204B8}"/>
    <dataValidation allowBlank="1" showInputMessage="1" showErrorMessage="1" prompt="このセルにメモを入力します" sqref="E13:H14" xr:uid="{782A6DC2-4616-4963-9093-358A0731AF19}"/>
    <dataValidation allowBlank="1" showInputMessage="1" showErrorMessage="1" prompt="この行と行 6、8、10、12、14 は、上のセルのカレンダー日に関連する毎日のメモを入力するためのセルです" sqref="B4" xr:uid="{00000000-0002-0000-09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2" tint="-0.89999084444715716"/>
    <pageSetUpPr fitToPage="1"/>
  </sheetPr>
  <dimension ref="B1:H14"/>
  <sheetViews>
    <sheetView showGridLines="0" zoomScale="90" zoomScaleNormal="90" workbookViewId="0"/>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6384" width="8.88671875" style="1"/>
  </cols>
  <sheetData>
    <row r="1" spans="2:8" ht="59.25" customHeight="1">
      <c r="B1" s="3" t="str">
        <f>"11 月 "&amp;CalendarYear</f>
        <v>11 月 2026</v>
      </c>
      <c r="C1" s="3"/>
      <c r="D1" s="116" t="s">
        <v>153</v>
      </c>
      <c r="E1" s="116"/>
      <c r="F1" s="116"/>
      <c r="G1" s="116"/>
      <c r="H1" s="116"/>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32">
        <f t="array" ref="B3:H3">DaysAndWeeks+DATE(CalendarYear,11,1)-WEEKDAY(DATE(CalendarYear,11,1),(WeekStart="月曜日")+1)+1</f>
        <v>46327</v>
      </c>
      <c r="C3" s="13">
        <v>46328</v>
      </c>
      <c r="D3" s="32">
        <v>46329</v>
      </c>
      <c r="E3" s="43">
        <v>46330</v>
      </c>
      <c r="F3" s="43">
        <v>46331</v>
      </c>
      <c r="G3" s="43">
        <v>46332</v>
      </c>
      <c r="H3" s="32">
        <v>46333</v>
      </c>
    </row>
    <row r="4" spans="2:8" ht="57.95" customHeight="1">
      <c r="C4" s="111" t="s">
        <v>155</v>
      </c>
      <c r="D4" s="50"/>
      <c r="E4" s="36"/>
      <c r="F4" s="37"/>
      <c r="G4" s="37"/>
      <c r="H4" s="33"/>
    </row>
    <row r="5" spans="2:8" ht="19.5" customHeight="1">
      <c r="B5" s="34">
        <f t="array" ref="B5:H5">DaysAndWeeks+DATE(CalendarYear,11,1)-WEEKDAY(DATE(CalendarYear,11,1),(WeekStart="月曜日")+1)+8</f>
        <v>46334</v>
      </c>
      <c r="C5" s="42">
        <v>46335</v>
      </c>
      <c r="D5" s="20">
        <v>46336</v>
      </c>
      <c r="E5" s="20">
        <v>46337</v>
      </c>
      <c r="F5" s="20">
        <v>46338</v>
      </c>
      <c r="G5" s="20">
        <v>46339</v>
      </c>
      <c r="H5" s="34">
        <v>46340</v>
      </c>
    </row>
    <row r="6" spans="2:8" ht="57.95" customHeight="1">
      <c r="B6" s="31"/>
      <c r="C6" s="108" t="s">
        <v>144</v>
      </c>
      <c r="D6" s="23"/>
      <c r="E6" s="23"/>
      <c r="F6" s="48"/>
      <c r="G6" s="53"/>
      <c r="H6" s="31"/>
    </row>
    <row r="7" spans="2:8" ht="19.5" customHeight="1">
      <c r="B7" s="32">
        <f t="array" ref="B7:H7">DaysAndWeeks+DATE(CalendarYear,11,1)-WEEKDAY(DATE(CalendarYear,11,1),(WeekStart="月曜日")+1)+15</f>
        <v>46341</v>
      </c>
      <c r="C7" s="13">
        <v>46342</v>
      </c>
      <c r="D7" s="13">
        <v>46343</v>
      </c>
      <c r="E7" s="13">
        <v>46344</v>
      </c>
      <c r="F7" s="13">
        <v>46345</v>
      </c>
      <c r="G7" s="13">
        <v>46346</v>
      </c>
      <c r="H7" s="32">
        <v>46347</v>
      </c>
    </row>
    <row r="8" spans="2:8" ht="63" customHeight="1">
      <c r="B8" s="33"/>
      <c r="C8" s="109" t="s">
        <v>145</v>
      </c>
      <c r="D8" s="25"/>
      <c r="E8" s="26"/>
      <c r="F8" s="26"/>
      <c r="G8" s="109" t="s">
        <v>156</v>
      </c>
      <c r="H8" s="33"/>
    </row>
    <row r="9" spans="2:8" ht="19.5" customHeight="1">
      <c r="B9" s="34">
        <f t="array" ref="B9:H9">DaysAndWeeks+DATE(CalendarYear,11,1)-WEEKDAY(DATE(CalendarYear,11,1),(WeekStart="月曜日")+1)+22</f>
        <v>46348</v>
      </c>
      <c r="C9" s="63">
        <v>46349</v>
      </c>
      <c r="D9" s="42">
        <v>46350</v>
      </c>
      <c r="E9" s="42">
        <v>46351</v>
      </c>
      <c r="F9" s="42">
        <v>46352</v>
      </c>
      <c r="G9" s="20">
        <v>46353</v>
      </c>
      <c r="H9" s="34">
        <v>46354</v>
      </c>
    </row>
    <row r="10" spans="2:8" ht="57.95" customHeight="1">
      <c r="B10" s="31"/>
      <c r="C10" s="64" t="s">
        <v>39</v>
      </c>
      <c r="D10" s="28"/>
      <c r="E10" s="62"/>
      <c r="F10" s="29"/>
      <c r="G10" s="29"/>
      <c r="H10" s="31"/>
    </row>
    <row r="11" spans="2:8" ht="19.5" customHeight="1">
      <c r="B11" s="32">
        <f t="array" ref="B11:H11">DaysAndWeeks+DATE(CalendarYear,11,1)-WEEKDAY(DATE(CalendarYear,11,1),(WeekStart="月曜日")+1)+29</f>
        <v>46355</v>
      </c>
      <c r="C11" s="107">
        <v>46356</v>
      </c>
      <c r="D11" s="13">
        <v>46357</v>
      </c>
      <c r="E11" s="13">
        <v>46358</v>
      </c>
      <c r="F11" s="13">
        <v>46359</v>
      </c>
      <c r="G11" s="13">
        <v>46360</v>
      </c>
      <c r="H11" s="13">
        <v>46361</v>
      </c>
    </row>
    <row r="12" spans="2:8" ht="57.95" customHeight="1">
      <c r="B12" s="33"/>
      <c r="C12" s="109" t="s">
        <v>157</v>
      </c>
      <c r="D12" s="45"/>
      <c r="E12" s="45"/>
      <c r="F12" s="46"/>
      <c r="G12" s="45"/>
    </row>
    <row r="13" spans="2:8" ht="19.5" customHeight="1">
      <c r="B13" s="20">
        <f t="array" ref="B13:C13">DaysAndWeeks+DATE(CalendarYear,11,1)-WEEKDAY(DATE(CalendarYear,11,1),(WeekStart="月曜日")+1)+36</f>
        <v>46362</v>
      </c>
      <c r="C13" s="20">
        <v>46363</v>
      </c>
      <c r="D13" s="120" t="s">
        <v>10</v>
      </c>
      <c r="E13" s="117" t="s">
        <v>150</v>
      </c>
      <c r="F13" s="117"/>
      <c r="G13" s="117"/>
      <c r="H13" s="117"/>
    </row>
    <row r="14" spans="2:8" ht="57.95" customHeight="1">
      <c r="B14" s="17"/>
      <c r="C14" s="17"/>
      <c r="D14" s="120"/>
      <c r="E14" s="117"/>
      <c r="F14" s="117"/>
      <c r="G14" s="117"/>
      <c r="H14" s="117"/>
    </row>
  </sheetData>
  <mergeCells count="3">
    <mergeCell ref="D13:D14"/>
    <mergeCell ref="E13:H14"/>
    <mergeCell ref="D1:H1"/>
  </mergeCells>
  <phoneticPr fontId="7"/>
  <conditionalFormatting sqref="B3:G3">
    <cfRule type="expression" dxfId="3" priority="1">
      <formula>DAY(B3)&gt;8</formula>
    </cfRule>
  </conditionalFormatting>
  <conditionalFormatting sqref="B11:H11 B13:C13">
    <cfRule type="expression" dxfId="2" priority="3">
      <formula>AND(DAY(B11)&gt;=1,DAY(B11)&lt;=15)</formula>
    </cfRule>
  </conditionalFormatting>
  <dataValidations count="9">
    <dataValidation allowBlank="1" showInputMessage="1" showErrorMessage="1" prompt="曜日は自動的に決定されます" sqref="C2:H2" xr:uid="{00000000-0002-0000-0A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A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A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A00-000003000000}"/>
    <dataValidation allowBlank="1" showInputMessage="1" showErrorMessage="1" prompt="このセルの年は、自動的に更新されます年を変更するには、セル K2 で別の年を選択します" sqref="C1:D1" xr:uid="{00000000-0002-0000-0A00-000004000000}"/>
    <dataValidation allowBlank="1" showInputMessage="1" showErrorMessage="1" prompt="11 月の月間カレンダー" sqref="A1" xr:uid="{00000000-0002-0000-0A00-000005000000}"/>
    <dataValidation allowBlank="1" showInputMessage="1" showErrorMessage="1" prompt="右側のセルにメモを入力します" sqref="D13:D14" xr:uid="{F0E0988B-8D31-49C7-913C-3FE7D59ADCF1}"/>
    <dataValidation allowBlank="1" showInputMessage="1" showErrorMessage="1" prompt="このセルにメモを入力します" sqref="E13:H14" xr:uid="{358B531F-855F-4362-8635-C2F9D3C19861}"/>
    <dataValidation allowBlank="1" showInputMessage="1" showErrorMessage="1" prompt="この行と行 6、8、10、12、14 は、上のセルのカレンダー日に関連する毎日のメモを入力するためのセルです" sqref="B4" xr:uid="{00000000-0002-0000-0A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1" tint="4.9989318521683403E-2"/>
    <pageSetUpPr fitToPage="1"/>
  </sheetPr>
  <dimension ref="B1:H14"/>
  <sheetViews>
    <sheetView showGridLines="0" zoomScale="90" zoomScaleNormal="90" workbookViewId="0"/>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6384" width="8.88671875" style="1"/>
  </cols>
  <sheetData>
    <row r="1" spans="2:8" ht="59.25" customHeight="1">
      <c r="B1" s="3" t="str">
        <f>"12 月 "&amp;CalendarYear</f>
        <v>12 月 2026</v>
      </c>
      <c r="C1" s="3"/>
      <c r="D1" s="116" t="s">
        <v>153</v>
      </c>
      <c r="E1" s="116"/>
      <c r="F1" s="116"/>
      <c r="G1" s="116"/>
      <c r="H1" s="116"/>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DaysAndWeeks+DATE(CalendarYear,12,1)-WEEKDAY(DATE(CalendarYear,12,1),(WeekStart="月曜日")+1)+1</f>
        <v>46355</v>
      </c>
      <c r="C3" s="13">
        <v>46356</v>
      </c>
      <c r="D3" s="13">
        <v>46357</v>
      </c>
      <c r="E3" s="13">
        <v>46358</v>
      </c>
      <c r="F3" s="13">
        <v>46359</v>
      </c>
      <c r="G3" s="13">
        <v>46360</v>
      </c>
      <c r="H3" s="32">
        <v>46361</v>
      </c>
    </row>
    <row r="4" spans="2:8" ht="57.95" customHeight="1">
      <c r="C4" s="35"/>
      <c r="D4" s="45"/>
      <c r="E4" s="45"/>
      <c r="F4" s="46"/>
      <c r="G4" s="45"/>
      <c r="H4" s="33"/>
    </row>
    <row r="5" spans="2:8" ht="19.5" customHeight="1">
      <c r="B5" s="34">
        <f t="array" ref="B5:H5">DaysAndWeeks+DATE(CalendarYear,12,1)-WEEKDAY(DATE(CalendarYear,12,1),(WeekStart="月曜日")+1)+8</f>
        <v>46362</v>
      </c>
      <c r="C5" s="20">
        <v>46363</v>
      </c>
      <c r="D5" s="20">
        <v>46364</v>
      </c>
      <c r="E5" s="20">
        <v>46365</v>
      </c>
      <c r="F5" s="20">
        <v>46366</v>
      </c>
      <c r="G5" s="20">
        <v>46367</v>
      </c>
      <c r="H5" s="34">
        <v>46368</v>
      </c>
    </row>
    <row r="6" spans="2:8" ht="57.95" customHeight="1">
      <c r="B6" s="31"/>
      <c r="C6" s="108" t="s">
        <v>146</v>
      </c>
      <c r="D6" s="23"/>
      <c r="E6" s="23"/>
      <c r="F6" s="48"/>
      <c r="G6" s="53"/>
      <c r="H6" s="31"/>
    </row>
    <row r="7" spans="2:8" ht="19.5" customHeight="1">
      <c r="B7" s="32">
        <f t="array" ref="B7:H7">DaysAndWeeks+DATE(CalendarYear,12,1)-WEEKDAY(DATE(CalendarYear,12,1),(WeekStart="月曜日")+1)+15</f>
        <v>46369</v>
      </c>
      <c r="C7" s="13">
        <v>46370</v>
      </c>
      <c r="D7" s="13">
        <v>46371</v>
      </c>
      <c r="E7" s="13">
        <v>46372</v>
      </c>
      <c r="F7" s="13">
        <v>46373</v>
      </c>
      <c r="G7" s="13">
        <v>46374</v>
      </c>
      <c r="H7" s="32">
        <v>46375</v>
      </c>
    </row>
    <row r="8" spans="2:8" ht="57.95" customHeight="1">
      <c r="B8" s="33"/>
      <c r="C8" s="109" t="s">
        <v>147</v>
      </c>
      <c r="D8" s="25"/>
      <c r="E8" s="26"/>
      <c r="F8" s="26"/>
      <c r="G8" s="54"/>
      <c r="H8" s="33"/>
    </row>
    <row r="9" spans="2:8" ht="19.5" customHeight="1">
      <c r="B9" s="34">
        <f t="array" ref="B9:H9">DaysAndWeeks+DATE(CalendarYear,12,1)-WEEKDAY(DATE(CalendarYear,12,1),(WeekStart="月曜日")+1)+22</f>
        <v>46376</v>
      </c>
      <c r="C9" s="20">
        <v>46377</v>
      </c>
      <c r="D9" s="20">
        <v>46378</v>
      </c>
      <c r="E9" s="20">
        <v>46379</v>
      </c>
      <c r="F9" s="20">
        <v>46380</v>
      </c>
      <c r="G9" s="20">
        <v>46381</v>
      </c>
      <c r="H9" s="34">
        <v>46382</v>
      </c>
    </row>
    <row r="10" spans="2:8" ht="57.95" customHeight="1">
      <c r="B10" s="31"/>
      <c r="C10" s="112" t="s">
        <v>148</v>
      </c>
      <c r="D10" s="28"/>
      <c r="E10" s="28"/>
      <c r="F10" s="29"/>
      <c r="G10" s="28"/>
      <c r="H10" s="31"/>
    </row>
    <row r="11" spans="2:8" ht="19.5" customHeight="1">
      <c r="B11" s="32">
        <f t="array" ref="B11:H11">DaysAndWeeks+DATE(CalendarYear,12,1)-WEEKDAY(DATE(CalendarYear,12,1),(WeekStart="月曜日")+1)+29</f>
        <v>46383</v>
      </c>
      <c r="C11" s="13">
        <v>46384</v>
      </c>
      <c r="D11" s="13">
        <v>46385</v>
      </c>
      <c r="E11" s="43">
        <v>46386</v>
      </c>
      <c r="F11" s="43">
        <v>46387</v>
      </c>
      <c r="G11" s="32">
        <v>46388</v>
      </c>
      <c r="H11" s="32">
        <v>46389</v>
      </c>
    </row>
    <row r="12" spans="2:8" ht="57.95" customHeight="1">
      <c r="B12" s="33"/>
      <c r="C12" s="50" t="s">
        <v>149</v>
      </c>
      <c r="D12" s="33" t="s">
        <v>14</v>
      </c>
      <c r="E12" s="33" t="s">
        <v>14</v>
      </c>
      <c r="F12" s="33" t="s">
        <v>14</v>
      </c>
      <c r="G12" s="33"/>
    </row>
    <row r="13" spans="2:8" ht="19.5" customHeight="1">
      <c r="B13" s="63">
        <f t="array" ref="B13:C13">DaysAndWeeks+DATE(CalendarYear,12,1)-WEEKDAY(DATE(CalendarYear,12,1),(WeekStart="月曜日")+1)+36</f>
        <v>46390</v>
      </c>
      <c r="C13" s="20">
        <v>46391</v>
      </c>
      <c r="D13" s="120" t="s">
        <v>10</v>
      </c>
      <c r="E13" s="117" t="s">
        <v>150</v>
      </c>
      <c r="F13" s="117"/>
      <c r="G13" s="117"/>
      <c r="H13" s="117"/>
    </row>
    <row r="14" spans="2:8" ht="57.95" customHeight="1">
      <c r="B14" s="17"/>
      <c r="C14" s="17"/>
      <c r="D14" s="120"/>
      <c r="E14" s="117"/>
      <c r="F14" s="117"/>
      <c r="G14" s="117"/>
      <c r="H14" s="117"/>
    </row>
  </sheetData>
  <mergeCells count="3">
    <mergeCell ref="D13:D14"/>
    <mergeCell ref="E13:H14"/>
    <mergeCell ref="D1:H1"/>
  </mergeCells>
  <phoneticPr fontId="7"/>
  <conditionalFormatting sqref="B3:G3">
    <cfRule type="expression" dxfId="1" priority="1">
      <formula>DAY(B3)&gt;8</formula>
    </cfRule>
  </conditionalFormatting>
  <conditionalFormatting sqref="B11:H11 B13:C13">
    <cfRule type="expression" dxfId="0" priority="3">
      <formula>AND(DAY(B11)&gt;=1,DAY(B11)&lt;=15)</formula>
    </cfRule>
  </conditionalFormatting>
  <dataValidations count="9">
    <dataValidation allowBlank="1" showInputMessage="1" showErrorMessage="1" prompt="曜日は自動的に決定されます" sqref="C2:H2" xr:uid="{00000000-0002-0000-0B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B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B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B00-000003000000}"/>
    <dataValidation allowBlank="1" showInputMessage="1" showErrorMessage="1" prompt="このセルの年は、自動的に更新されます年を変更するには、セル K2 で別の年を選択します" sqref="C1:D1" xr:uid="{00000000-0002-0000-0B00-000004000000}"/>
    <dataValidation allowBlank="1" showInputMessage="1" showErrorMessage="1" prompt="12 月の月間カレンダー" sqref="A1" xr:uid="{00000000-0002-0000-0B00-000005000000}"/>
    <dataValidation allowBlank="1" showInputMessage="1" showErrorMessage="1" prompt="右側のセルにメモを入力します" sqref="D13:D14" xr:uid="{460CADF2-13D9-432C-AF7E-58EF19C5C9CE}"/>
    <dataValidation allowBlank="1" showInputMessage="1" showErrorMessage="1" prompt="このセルにメモを入力します" sqref="E13:H14" xr:uid="{242805C3-B11C-40DA-A699-B2129659C8EC}"/>
    <dataValidation allowBlank="1" showInputMessage="1" showErrorMessage="1" prompt="この行と行 6、8、10、12、14 は、上のセルのカレンダー日に関連する毎日のメモを入力するためのセルです" sqref="B4" xr:uid="{00000000-0002-0000-0B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3EAB8-68C3-4244-9C05-5E32ACC79A64}">
  <dimension ref="A1:D21"/>
  <sheetViews>
    <sheetView workbookViewId="0">
      <selection activeCell="D15" sqref="D15"/>
    </sheetView>
  </sheetViews>
  <sheetFormatPr defaultRowHeight="18.75"/>
  <cols>
    <col min="1" max="1" width="8.88671875" style="56"/>
    <col min="2" max="2" width="18.21875" style="56" customWidth="1"/>
    <col min="3" max="3" width="8.88671875" style="56"/>
    <col min="4" max="4" width="17.21875" style="56" customWidth="1"/>
    <col min="5" max="16384" width="8.88671875" style="56"/>
  </cols>
  <sheetData>
    <row r="1" spans="1:4" ht="19.5" thickBot="1"/>
    <row r="2" spans="1:4" s="59" customFormat="1" ht="19.5" thickBot="1">
      <c r="A2" s="57" t="s">
        <v>15</v>
      </c>
      <c r="B2" s="57" t="s">
        <v>16</v>
      </c>
      <c r="C2" s="57" t="s">
        <v>17</v>
      </c>
      <c r="D2" s="57" t="s">
        <v>18</v>
      </c>
    </row>
    <row r="3" spans="1:4" s="68" customFormat="1" ht="19.5" thickBot="1">
      <c r="A3" s="65"/>
      <c r="B3" s="66">
        <v>46023</v>
      </c>
      <c r="C3" s="67" t="s">
        <v>40</v>
      </c>
      <c r="D3" s="67" t="s">
        <v>19</v>
      </c>
    </row>
    <row r="4" spans="1:4" s="68" customFormat="1" ht="19.5" thickBot="1">
      <c r="A4" s="65"/>
      <c r="B4" s="66">
        <v>46024</v>
      </c>
      <c r="C4" s="67" t="s">
        <v>51</v>
      </c>
      <c r="D4" s="78" t="s">
        <v>42</v>
      </c>
    </row>
    <row r="5" spans="1:4" s="68" customFormat="1" ht="19.5" thickBot="1">
      <c r="A5" s="65"/>
      <c r="B5" s="66">
        <v>46034</v>
      </c>
      <c r="C5" s="67" t="s">
        <v>20</v>
      </c>
      <c r="D5" s="67" t="s">
        <v>22</v>
      </c>
    </row>
    <row r="6" spans="1:4" s="68" customFormat="1" ht="19.5" thickBot="1">
      <c r="A6" s="65"/>
      <c r="B6" s="66">
        <v>46064</v>
      </c>
      <c r="C6" s="67" t="s">
        <v>52</v>
      </c>
      <c r="D6" s="67" t="s">
        <v>23</v>
      </c>
    </row>
    <row r="7" spans="1:4" s="68" customFormat="1" ht="19.5" thickBot="1">
      <c r="A7" s="65"/>
      <c r="B7" s="66">
        <v>46076</v>
      </c>
      <c r="C7" s="67" t="s">
        <v>20</v>
      </c>
      <c r="D7" s="67" t="s">
        <v>24</v>
      </c>
    </row>
    <row r="8" spans="1:4" s="68" customFormat="1" ht="19.5" thickBot="1">
      <c r="A8" s="65"/>
      <c r="B8" s="66">
        <v>46101</v>
      </c>
      <c r="C8" s="67" t="s">
        <v>51</v>
      </c>
      <c r="D8" s="67" t="s">
        <v>25</v>
      </c>
    </row>
    <row r="9" spans="1:4" s="68" customFormat="1" ht="19.5" thickBot="1">
      <c r="A9" s="65"/>
      <c r="B9" s="66">
        <v>46141</v>
      </c>
      <c r="C9" s="67" t="s">
        <v>52</v>
      </c>
      <c r="D9" s="67" t="s">
        <v>26</v>
      </c>
    </row>
    <row r="10" spans="1:4" ht="19.5" thickBot="1">
      <c r="A10" s="60"/>
      <c r="B10" s="61">
        <v>46145</v>
      </c>
      <c r="C10" s="58" t="s">
        <v>35</v>
      </c>
      <c r="D10" s="58" t="s">
        <v>27</v>
      </c>
    </row>
    <row r="11" spans="1:4" ht="19.5" thickBot="1">
      <c r="A11" s="60"/>
      <c r="B11" s="61">
        <v>46146</v>
      </c>
      <c r="C11" s="67" t="s">
        <v>20</v>
      </c>
      <c r="D11" s="58" t="s">
        <v>28</v>
      </c>
    </row>
    <row r="12" spans="1:4" ht="19.5" thickBot="1">
      <c r="A12" s="60"/>
      <c r="B12" s="61">
        <v>46147</v>
      </c>
      <c r="C12" s="67" t="s">
        <v>41</v>
      </c>
      <c r="D12" s="58" t="s">
        <v>29</v>
      </c>
    </row>
    <row r="13" spans="1:4" ht="19.5" thickBot="1">
      <c r="A13" s="60"/>
      <c r="B13" s="61">
        <v>46148</v>
      </c>
      <c r="C13" s="67" t="s">
        <v>52</v>
      </c>
      <c r="D13" s="67" t="s">
        <v>21</v>
      </c>
    </row>
    <row r="14" spans="1:4" ht="19.5" thickBot="1">
      <c r="A14" s="60"/>
      <c r="B14" s="61">
        <v>46223</v>
      </c>
      <c r="C14" s="58" t="s">
        <v>20</v>
      </c>
      <c r="D14" s="58" t="s">
        <v>30</v>
      </c>
    </row>
    <row r="15" spans="1:4" ht="19.5" thickBot="1">
      <c r="A15" s="60"/>
      <c r="B15" s="61">
        <v>46245</v>
      </c>
      <c r="C15" s="67" t="s">
        <v>74</v>
      </c>
      <c r="D15" s="58" t="s">
        <v>31</v>
      </c>
    </row>
    <row r="16" spans="1:4" ht="19.5" thickBot="1">
      <c r="A16" s="60"/>
      <c r="B16" s="61">
        <v>46286</v>
      </c>
      <c r="C16" s="67" t="s">
        <v>20</v>
      </c>
      <c r="D16" s="58" t="s">
        <v>32</v>
      </c>
    </row>
    <row r="17" spans="1:4" ht="19.5" thickBot="1">
      <c r="A17" s="60"/>
      <c r="B17" s="61">
        <v>46287</v>
      </c>
      <c r="C17" s="67" t="s">
        <v>41</v>
      </c>
      <c r="D17" s="69" t="s">
        <v>53</v>
      </c>
    </row>
    <row r="18" spans="1:4" ht="19.5" thickBot="1">
      <c r="A18" s="60"/>
      <c r="B18" s="61">
        <v>46288</v>
      </c>
      <c r="C18" s="67" t="s">
        <v>52</v>
      </c>
      <c r="D18" s="58" t="s">
        <v>33</v>
      </c>
    </row>
    <row r="19" spans="1:4" ht="19.5" thickBot="1">
      <c r="A19" s="60"/>
      <c r="B19" s="61">
        <v>46307</v>
      </c>
      <c r="C19" s="58" t="s">
        <v>20</v>
      </c>
      <c r="D19" s="69" t="s">
        <v>36</v>
      </c>
    </row>
    <row r="20" spans="1:4" ht="19.5" thickBot="1">
      <c r="A20" s="60"/>
      <c r="B20" s="61">
        <v>46329</v>
      </c>
      <c r="C20" s="67" t="s">
        <v>41</v>
      </c>
      <c r="D20" s="58" t="s">
        <v>34</v>
      </c>
    </row>
    <row r="21" spans="1:4" ht="19.5" thickBot="1">
      <c r="A21" s="60"/>
      <c r="B21" s="61">
        <v>46349</v>
      </c>
      <c r="C21" s="58" t="s">
        <v>20</v>
      </c>
      <c r="D21" s="78" t="s">
        <v>54</v>
      </c>
    </row>
  </sheetData>
  <phoneticPr fontId="35"/>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249977111117893"/>
    <pageSetUpPr fitToPage="1"/>
  </sheetPr>
  <dimension ref="A1:H17"/>
  <sheetViews>
    <sheetView showGridLines="0" zoomScale="77" zoomScaleNormal="77" workbookViewId="0">
      <selection activeCell="C15" sqref="C15:G15"/>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1:8" s="7" customFormat="1" ht="59.25" customHeight="1">
      <c r="A1" s="1"/>
      <c r="B1" s="3" t="str">
        <f>"2 月 "&amp;CalendarYear</f>
        <v>2 月 2026</v>
      </c>
      <c r="C1" s="3"/>
      <c r="D1" s="3"/>
      <c r="E1" s="5"/>
      <c r="F1" s="5"/>
      <c r="G1" s="5"/>
      <c r="H1" s="19"/>
    </row>
    <row r="2" spans="1:8" s="10" customFormat="1" ht="21.75" customHeight="1" thickBot="1">
      <c r="A2" s="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1:8" s="14" customFormat="1" ht="19.5" customHeight="1">
      <c r="A3" s="1"/>
      <c r="B3" s="32">
        <f t="array" ref="B3:H3">DaysAndWeeks+DATE(CalendarYear,2,1)-WEEKDAY(DATE(CalendarYear,2,1),(WeekStart="月曜日")+1)+1</f>
        <v>46054</v>
      </c>
      <c r="C3" s="13">
        <v>46055</v>
      </c>
      <c r="D3" s="13">
        <v>46056</v>
      </c>
      <c r="E3" s="13">
        <v>46057</v>
      </c>
      <c r="F3" s="13">
        <v>46058</v>
      </c>
      <c r="G3" s="13">
        <v>46059</v>
      </c>
      <c r="H3" s="32">
        <v>46060</v>
      </c>
    </row>
    <row r="4" spans="1:8" s="14" customFormat="1" ht="19.5" customHeight="1">
      <c r="A4" s="1"/>
      <c r="B4" s="13"/>
      <c r="C4" s="88" t="s">
        <v>79</v>
      </c>
      <c r="D4" s="88"/>
      <c r="E4" s="88"/>
      <c r="F4" s="88"/>
      <c r="G4" s="88"/>
      <c r="H4" s="32"/>
    </row>
    <row r="5" spans="1:8" ht="57.95" customHeight="1">
      <c r="C5" s="49" t="s">
        <v>63</v>
      </c>
      <c r="D5" s="45" t="s">
        <v>45</v>
      </c>
      <c r="E5" s="45" t="s">
        <v>46</v>
      </c>
      <c r="F5" s="46" t="s">
        <v>47</v>
      </c>
      <c r="G5" s="45" t="s">
        <v>49</v>
      </c>
      <c r="H5" s="33"/>
    </row>
    <row r="6" spans="1:8" s="14" customFormat="1" ht="19.5" customHeight="1">
      <c r="A6" s="1"/>
      <c r="B6" s="34">
        <f t="array" ref="B6:H6">DaysAndWeeks+DATE(CalendarYear,2,1)-WEEKDAY(DATE(CalendarYear,2,1),(WeekStart="月曜日")+1)+8</f>
        <v>46061</v>
      </c>
      <c r="C6" s="20">
        <v>46062</v>
      </c>
      <c r="D6" s="20">
        <v>46063</v>
      </c>
      <c r="E6" s="63">
        <v>46064</v>
      </c>
      <c r="F6" s="42">
        <v>46065</v>
      </c>
      <c r="G6" s="42">
        <v>46066</v>
      </c>
      <c r="H6" s="34">
        <v>46067</v>
      </c>
    </row>
    <row r="7" spans="1:8" s="14" customFormat="1" ht="19.5" customHeight="1">
      <c r="A7" s="1"/>
      <c r="B7" s="63"/>
      <c r="C7" s="85" t="s">
        <v>80</v>
      </c>
      <c r="D7" s="85"/>
      <c r="E7" s="85"/>
      <c r="F7" s="84"/>
      <c r="G7" s="84"/>
      <c r="H7" s="63"/>
    </row>
    <row r="8" spans="1:8" ht="57.95" customHeight="1">
      <c r="B8" s="31"/>
      <c r="C8" s="22" t="s">
        <v>64</v>
      </c>
      <c r="D8" s="23" t="s">
        <v>45</v>
      </c>
      <c r="E8" s="64" t="s">
        <v>61</v>
      </c>
      <c r="F8" s="104" t="s">
        <v>65</v>
      </c>
      <c r="G8" s="23" t="s">
        <v>48</v>
      </c>
      <c r="H8" s="41"/>
    </row>
    <row r="9" spans="1:8" s="14" customFormat="1" ht="19.5" customHeight="1">
      <c r="A9" s="1"/>
      <c r="B9" s="32">
        <f t="array" ref="B9:H9">DaysAndWeeks+DATE(CalendarYear,2,1)-WEEKDAY(DATE(CalendarYear,2,1),(WeekStart="月曜日")+1)+15</f>
        <v>46068</v>
      </c>
      <c r="C9" s="43">
        <v>46069</v>
      </c>
      <c r="D9" s="43">
        <v>46070</v>
      </c>
      <c r="E9" s="13">
        <v>46071</v>
      </c>
      <c r="F9" s="13">
        <v>46072</v>
      </c>
      <c r="G9" s="13">
        <v>46073</v>
      </c>
      <c r="H9" s="32">
        <v>46074</v>
      </c>
    </row>
    <row r="10" spans="1:8" s="14" customFormat="1" ht="19.5" customHeight="1">
      <c r="A10" s="1"/>
      <c r="B10" s="13"/>
      <c r="C10" s="86" t="s">
        <v>81</v>
      </c>
      <c r="D10" s="86"/>
      <c r="E10" s="86"/>
      <c r="F10" s="86"/>
      <c r="G10" s="86"/>
      <c r="H10" s="32"/>
    </row>
    <row r="11" spans="1:8" ht="57.95" customHeight="1">
      <c r="B11" s="33"/>
      <c r="C11" s="38" t="s">
        <v>66</v>
      </c>
      <c r="D11" s="25" t="s">
        <v>45</v>
      </c>
      <c r="E11" s="26" t="s">
        <v>46</v>
      </c>
      <c r="F11" s="26" t="s">
        <v>50</v>
      </c>
      <c r="G11" s="96" t="s">
        <v>67</v>
      </c>
      <c r="H11" s="33"/>
    </row>
    <row r="12" spans="1:8" s="14" customFormat="1" ht="19.5" customHeight="1">
      <c r="A12" s="1"/>
      <c r="B12" s="34">
        <f t="array" ref="B12:H12">DaysAndWeeks+DATE(CalendarYear,2,1)-WEEKDAY(DATE(CalendarYear,2,1),(WeekStart="月曜日")+1)+22</f>
        <v>46075</v>
      </c>
      <c r="C12" s="63">
        <v>46076</v>
      </c>
      <c r="D12" s="42">
        <v>46077</v>
      </c>
      <c r="E12" s="42">
        <v>46078</v>
      </c>
      <c r="F12" s="42">
        <v>46079</v>
      </c>
      <c r="G12" s="42">
        <v>46080</v>
      </c>
      <c r="H12" s="34">
        <v>46081</v>
      </c>
    </row>
    <row r="13" spans="1:8" s="14" customFormat="1" ht="19.5" customHeight="1">
      <c r="A13" s="1"/>
      <c r="B13" s="63"/>
      <c r="C13" s="87" t="s">
        <v>82</v>
      </c>
      <c r="D13" s="87"/>
      <c r="E13" s="87"/>
      <c r="F13" s="90"/>
      <c r="G13" s="90"/>
      <c r="H13" s="63"/>
    </row>
    <row r="14" spans="1:8" ht="57.95" customHeight="1">
      <c r="B14" s="31"/>
      <c r="C14" s="64" t="s">
        <v>62</v>
      </c>
      <c r="D14" s="28" t="s">
        <v>45</v>
      </c>
      <c r="E14" s="62" t="s">
        <v>46</v>
      </c>
      <c r="F14" s="29" t="s">
        <v>47</v>
      </c>
      <c r="G14" s="62" t="s">
        <v>68</v>
      </c>
      <c r="H14" s="21"/>
    </row>
    <row r="15" spans="1:8" ht="19.5" customHeight="1"/>
    <row r="16" spans="1:8" s="14" customFormat="1" ht="19.5" customHeight="1">
      <c r="A16" s="1"/>
      <c r="B16" s="63">
        <f t="array" ref="B16:C16">DaysAndWeeks+DATE(CalendarYear,10,1)-WEEKDAY(DATE(CalendarYear,10,1),(WeekStart="月曜日")+1)+36</f>
        <v>46327</v>
      </c>
      <c r="C16" s="20">
        <v>46328</v>
      </c>
      <c r="D16" s="113" t="s">
        <v>0</v>
      </c>
      <c r="E16" s="114"/>
      <c r="F16" s="114"/>
      <c r="G16" s="114"/>
      <c r="H16" s="114"/>
    </row>
    <row r="17" spans="2:8" ht="57.95" customHeight="1">
      <c r="B17" s="31"/>
      <c r="C17" s="52"/>
      <c r="D17" s="113"/>
      <c r="E17" s="114"/>
      <c r="F17" s="114"/>
      <c r="G17" s="114"/>
      <c r="H17" s="114"/>
    </row>
  </sheetData>
  <mergeCells count="2">
    <mergeCell ref="D16:D17"/>
    <mergeCell ref="E16:H17"/>
  </mergeCells>
  <phoneticPr fontId="7"/>
  <conditionalFormatting sqref="B16:C16">
    <cfRule type="expression" dxfId="37" priority="1">
      <formula>AND(DAY(B16)&gt;=1,DAY(B16)&lt;=15)</formula>
    </cfRule>
  </conditionalFormatting>
  <conditionalFormatting sqref="B3:G4">
    <cfRule type="expression" dxfId="36" priority="4">
      <formula>DAY(B3)&gt;8</formula>
    </cfRule>
  </conditionalFormatting>
  <conditionalFormatting sqref="B10:G10">
    <cfRule type="expression" dxfId="35" priority="3">
      <formula>DAY(B10)&gt;8</formula>
    </cfRule>
  </conditionalFormatting>
  <dataValidations count="9">
    <dataValidation allowBlank="1" showInputMessage="1" showErrorMessage="1" prompt="曜日は自動的に決定されます" sqref="C2:H2" xr:uid="{00000000-0002-0000-01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1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xr:uid="{00000000-0002-0000-01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100-000003000000}"/>
    <dataValidation allowBlank="1" showInputMessage="1" showErrorMessage="1" prompt="このセルの年は、自動的に更新されます年を変更するには、セル K2 で別の年を選択します" sqref="C1:D1" xr:uid="{00000000-0002-0000-0100-000004000000}"/>
    <dataValidation allowBlank="1" showInputMessage="1" showErrorMessage="1" prompt="2 月の月間カレンダー" sqref="A1" xr:uid="{00000000-0002-0000-0100-000005000000}"/>
    <dataValidation allowBlank="1" showInputMessage="1" showErrorMessage="1" prompt="右側のセルにメモを入力します" sqref="D16:D17" xr:uid="{58E6EB3A-C1A4-4827-B98E-7359AA4DBAC7}"/>
    <dataValidation allowBlank="1" showInputMessage="1" showErrorMessage="1" prompt="このセルにメモを入力します" sqref="E16:H17" xr:uid="{B9CDC3D7-4606-4D91-831A-29EAAFF72CB0}"/>
    <dataValidation allowBlank="1" showInputMessage="1" showErrorMessage="1" prompt="この行と行 6、8、10、12、14 は、上のセルのカレンダー日に関連する毎日のメモを入力するためのセルです" sqref="B5" xr:uid="{00000000-0002-0000-01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pageSetUpPr fitToPage="1"/>
  </sheetPr>
  <dimension ref="B1:H19"/>
  <sheetViews>
    <sheetView showGridLines="0" zoomScale="77" zoomScaleNormal="77" workbookViewId="0">
      <selection activeCell="C15" sqref="C15:G15"/>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"3 月 "&amp;CalendarYear</f>
        <v>3 月 2026</v>
      </c>
      <c r="C1" s="3"/>
      <c r="D1" s="3"/>
      <c r="E1" s="5"/>
      <c r="F1" s="5"/>
      <c r="G1" s="5"/>
      <c r="H1" s="19"/>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32">
        <f t="array" ref="B3:H3">DaysAndWeeks+DATE(CalendarYear,3,1)-WEEKDAY(DATE(CalendarYear,3,1),(WeekStart="月曜日")+1)+1</f>
        <v>46082</v>
      </c>
      <c r="C3" s="13">
        <v>46083</v>
      </c>
      <c r="D3" s="13">
        <v>46084</v>
      </c>
      <c r="E3" s="13">
        <v>46085</v>
      </c>
      <c r="F3" s="13">
        <v>46086</v>
      </c>
      <c r="G3" s="13">
        <v>46087</v>
      </c>
      <c r="H3" s="32">
        <v>46088</v>
      </c>
    </row>
    <row r="4" spans="2:8" ht="19.5" customHeight="1">
      <c r="B4" s="13"/>
      <c r="C4" s="83" t="s">
        <v>83</v>
      </c>
      <c r="D4" s="83"/>
      <c r="E4" s="83"/>
      <c r="F4" s="83"/>
      <c r="G4" s="83"/>
      <c r="H4" s="32"/>
    </row>
    <row r="5" spans="2:8" ht="57.95" customHeight="1">
      <c r="C5" s="35" t="s">
        <v>69</v>
      </c>
      <c r="D5" s="36" t="s">
        <v>45</v>
      </c>
      <c r="E5" s="36" t="s">
        <v>46</v>
      </c>
      <c r="F5" s="37" t="s">
        <v>47</v>
      </c>
      <c r="G5" s="37" t="s">
        <v>48</v>
      </c>
      <c r="H5" s="33"/>
    </row>
    <row r="6" spans="2:8" ht="19.5" customHeight="1">
      <c r="B6" s="34">
        <f t="array" ref="B6:H6">DaysAndWeeks+DATE(CalendarYear,3,1)-WEEKDAY(DATE(CalendarYear,3,1),(WeekStart="月曜日")+1)+8</f>
        <v>46089</v>
      </c>
      <c r="C6" s="20">
        <v>46090</v>
      </c>
      <c r="D6" s="20">
        <v>46091</v>
      </c>
      <c r="E6" s="20">
        <v>46092</v>
      </c>
      <c r="F6" s="20">
        <v>46093</v>
      </c>
      <c r="G6" s="20">
        <v>46094</v>
      </c>
      <c r="H6" s="34">
        <v>46095</v>
      </c>
    </row>
    <row r="7" spans="2:8" ht="19.5" customHeight="1">
      <c r="B7" s="63"/>
      <c r="C7" s="85" t="s">
        <v>84</v>
      </c>
      <c r="D7" s="85"/>
      <c r="E7" s="85"/>
      <c r="F7" s="85"/>
      <c r="G7" s="85"/>
      <c r="H7" s="63"/>
    </row>
    <row r="8" spans="2:8" ht="57.95" customHeight="1">
      <c r="B8" s="31"/>
      <c r="C8" s="22" t="s">
        <v>70</v>
      </c>
      <c r="D8" s="23" t="s">
        <v>45</v>
      </c>
      <c r="E8" s="23" t="s">
        <v>46</v>
      </c>
      <c r="F8" s="48" t="s">
        <v>47</v>
      </c>
      <c r="G8" s="53" t="s">
        <v>49</v>
      </c>
      <c r="H8" s="31"/>
    </row>
    <row r="9" spans="2:8" ht="19.5" customHeight="1">
      <c r="B9" s="32">
        <f t="array" ref="B9:H9">DaysAndWeeks+DATE(CalendarYear,3,1)-WEEKDAY(DATE(CalendarYear,3,1),(WeekStart="月曜日")+1)+15</f>
        <v>46096</v>
      </c>
      <c r="C9" s="13">
        <v>46097</v>
      </c>
      <c r="D9" s="13">
        <v>46098</v>
      </c>
      <c r="E9" s="13">
        <v>46099</v>
      </c>
      <c r="F9" s="13">
        <v>46100</v>
      </c>
      <c r="G9" s="32">
        <v>46101</v>
      </c>
      <c r="H9" s="32">
        <v>46102</v>
      </c>
    </row>
    <row r="10" spans="2:8" ht="19.5" customHeight="1">
      <c r="B10" s="13"/>
      <c r="C10" s="86" t="s">
        <v>85</v>
      </c>
      <c r="D10" s="86"/>
      <c r="E10" s="86"/>
      <c r="F10" s="86"/>
      <c r="G10" s="86"/>
      <c r="H10" s="32"/>
    </row>
    <row r="11" spans="2:8" ht="57.95" customHeight="1">
      <c r="B11" s="33"/>
      <c r="C11" s="38" t="s">
        <v>89</v>
      </c>
      <c r="D11" s="25" t="s">
        <v>45</v>
      </c>
      <c r="E11" s="26" t="s">
        <v>46</v>
      </c>
      <c r="F11" s="26" t="s">
        <v>50</v>
      </c>
      <c r="G11" s="50" t="s">
        <v>11</v>
      </c>
      <c r="H11" s="33"/>
    </row>
    <row r="12" spans="2:8" ht="19.5" customHeight="1">
      <c r="B12" s="34">
        <f t="array" ref="B12:H12">DaysAndWeeks+DATE(CalendarYear,3,1)-WEEKDAY(DATE(CalendarYear,3,1),(WeekStart="月曜日")+1)+22</f>
        <v>46103</v>
      </c>
      <c r="C12" s="42">
        <v>46104</v>
      </c>
      <c r="D12" s="71">
        <v>46105</v>
      </c>
      <c r="E12" s="42">
        <v>46106</v>
      </c>
      <c r="F12" s="97">
        <v>46107</v>
      </c>
      <c r="G12" s="20">
        <v>46108</v>
      </c>
      <c r="H12" s="34">
        <v>46109</v>
      </c>
    </row>
    <row r="13" spans="2:8" ht="19.5" customHeight="1">
      <c r="B13" s="63"/>
      <c r="C13" s="87" t="s">
        <v>86</v>
      </c>
      <c r="D13" s="87"/>
      <c r="E13" s="87"/>
      <c r="F13" s="87"/>
      <c r="G13" s="87"/>
      <c r="H13" s="63"/>
    </row>
    <row r="14" spans="2:8" ht="57.95" customHeight="1">
      <c r="B14" s="31"/>
      <c r="C14" s="98" t="s">
        <v>71</v>
      </c>
      <c r="D14" s="62" t="s">
        <v>45</v>
      </c>
      <c r="E14" s="62"/>
      <c r="F14" s="105" t="s">
        <v>88</v>
      </c>
      <c r="G14" s="106" t="s">
        <v>47</v>
      </c>
      <c r="H14" s="17"/>
    </row>
    <row r="15" spans="2:8" ht="19.5" customHeight="1">
      <c r="B15" s="32">
        <f t="array" ref="B15:H15">DaysAndWeeks+DATE(CalendarYear,3,1)-WEEKDAY(DATE(CalendarYear,3,1),(WeekStart="月曜日")+1)+29</f>
        <v>46110</v>
      </c>
      <c r="C15" s="13">
        <v>46111</v>
      </c>
      <c r="D15" s="13">
        <v>46112</v>
      </c>
      <c r="E15" s="13">
        <v>46113</v>
      </c>
      <c r="F15" s="13">
        <v>46114</v>
      </c>
      <c r="G15" s="13">
        <v>46115</v>
      </c>
      <c r="H15" s="13">
        <v>46116</v>
      </c>
    </row>
    <row r="16" spans="2:8" ht="19.5" customHeight="1">
      <c r="B16" s="13"/>
      <c r="C16" s="88" t="s">
        <v>87</v>
      </c>
      <c r="D16" s="88"/>
      <c r="E16" s="13"/>
      <c r="F16" s="13"/>
      <c r="G16" s="13"/>
      <c r="H16" s="32"/>
    </row>
    <row r="17" spans="2:8" ht="57.95" customHeight="1">
      <c r="C17" s="49" t="s">
        <v>90</v>
      </c>
      <c r="D17" s="45" t="s">
        <v>45</v>
      </c>
      <c r="E17" s="45"/>
      <c r="F17" s="46"/>
      <c r="G17" s="45"/>
    </row>
    <row r="18" spans="2:8" ht="19.5" customHeight="1">
      <c r="B18" s="20">
        <f t="array" ref="B18:C18">DaysAndWeeks+DATE(CalendarYear,3,1)-WEEKDAY(DATE(CalendarYear,3,1),(WeekStart="月曜日")+1)+36</f>
        <v>46117</v>
      </c>
      <c r="C18" s="20">
        <v>46118</v>
      </c>
      <c r="D18" s="113" t="s">
        <v>0</v>
      </c>
      <c r="E18" s="114"/>
      <c r="F18" s="114"/>
      <c r="G18" s="114"/>
      <c r="H18" s="114"/>
    </row>
    <row r="19" spans="2:8" ht="57.95" customHeight="1">
      <c r="B19" s="17"/>
      <c r="C19" s="52"/>
      <c r="D19" s="113"/>
      <c r="E19" s="114"/>
      <c r="F19" s="114"/>
      <c r="G19" s="114"/>
      <c r="H19" s="114"/>
    </row>
  </sheetData>
  <mergeCells count="2">
    <mergeCell ref="D18:D19"/>
    <mergeCell ref="E18:H19"/>
  </mergeCells>
  <phoneticPr fontId="7"/>
  <conditionalFormatting sqref="B3:G4">
    <cfRule type="expression" dxfId="34" priority="3">
      <formula>DAY(B3)&gt;8</formula>
    </cfRule>
  </conditionalFormatting>
  <conditionalFormatting sqref="B10:G10">
    <cfRule type="expression" dxfId="33" priority="2">
      <formula>DAY(B10)&gt;8</formula>
    </cfRule>
  </conditionalFormatting>
  <conditionalFormatting sqref="B16:G16">
    <cfRule type="expression" dxfId="32" priority="1">
      <formula>DAY(B16)&gt;8</formula>
    </cfRule>
  </conditionalFormatting>
  <conditionalFormatting sqref="B15:H15 B18:C18">
    <cfRule type="expression" dxfId="31" priority="5">
      <formula>AND(DAY(B15)&gt;=1,DAY(B15)&lt;=15)</formula>
    </cfRule>
  </conditionalFormatting>
  <dataValidations count="9">
    <dataValidation allowBlank="1" showInputMessage="1" showErrorMessage="1" prompt="この行と行 6、8、10、12、14 は、上のセルのカレンダー日に関連する毎日のメモを入力するためのセルです" sqref="B5" xr:uid="{00000000-0002-0000-0200-000000000000}"/>
    <dataValidation allowBlank="1" showInputMessage="1" showErrorMessage="1" prompt="このセルにメモを入力します" sqref="E18:H19" xr:uid="{00000000-0002-0000-0200-000001000000}"/>
    <dataValidation allowBlank="1" showInputMessage="1" showErrorMessage="1" prompt="右側のセルにメモを入力します" sqref="D18:D19" xr:uid="{00000000-0002-0000-0200-000002000000}"/>
    <dataValidation allowBlank="1" showInputMessage="1" showErrorMessage="1" prompt="3 月の月間カレンダー" sqref="A1" xr:uid="{00000000-0002-0000-0200-000003000000}"/>
    <dataValidation allowBlank="1" showInputMessage="1" showErrorMessage="1" prompt="このセルの年は、自動的に更新されます年を変更するには、セル K2 で別の年を選択します" sqref="C1:D1" xr:uid="{00000000-0002-0000-0200-000004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200-000005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B16" xr:uid="{00000000-0002-0000-0200-000006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200-000007000000}"/>
    <dataValidation allowBlank="1" showInputMessage="1" showErrorMessage="1" prompt="曜日は自動的に決定されます" sqref="C2:H2" xr:uid="{00000000-0002-0000-02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39997558519241921"/>
    <pageSetUpPr fitToPage="1"/>
  </sheetPr>
  <dimension ref="B1:H19"/>
  <sheetViews>
    <sheetView showGridLines="0" zoomScale="75" zoomScaleNormal="75" zoomScaleSheetLayoutView="90" workbookViewId="0">
      <selection activeCell="C15" sqref="C15:G15"/>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"4 月"&amp;CalendarYear</f>
        <v>4 月2026</v>
      </c>
      <c r="C1" s="3"/>
      <c r="D1" s="116"/>
      <c r="E1" s="116"/>
      <c r="F1" s="116"/>
      <c r="G1" s="116"/>
      <c r="H1" s="116"/>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DaysAndWeeks+DATE(CalendarYear,4,1)-WEEKDAY(DATE(CalendarYear,4,1),(WeekStart="月曜日")+1)+1</f>
        <v>46110</v>
      </c>
      <c r="C3" s="13">
        <v>46111</v>
      </c>
      <c r="D3" s="13">
        <v>46112</v>
      </c>
      <c r="E3" s="13">
        <v>46113</v>
      </c>
      <c r="F3" s="13">
        <v>46114</v>
      </c>
      <c r="G3" s="13">
        <v>46115</v>
      </c>
      <c r="H3" s="32">
        <v>46116</v>
      </c>
    </row>
    <row r="4" spans="2:8" ht="19.5" customHeight="1">
      <c r="B4" s="13"/>
      <c r="C4" s="88" t="s">
        <v>91</v>
      </c>
      <c r="D4" s="88"/>
      <c r="E4" s="88"/>
      <c r="F4" s="88"/>
      <c r="G4" s="88"/>
      <c r="H4" s="32"/>
    </row>
    <row r="5" spans="2:8" ht="57.95" customHeight="1">
      <c r="B5" s="72"/>
      <c r="C5" s="35"/>
      <c r="D5" s="36"/>
      <c r="E5" s="55" t="s">
        <v>46</v>
      </c>
      <c r="F5" s="77" t="s">
        <v>103</v>
      </c>
      <c r="G5" s="77" t="s">
        <v>104</v>
      </c>
      <c r="H5" s="33"/>
    </row>
    <row r="6" spans="2:8" ht="19.5" customHeight="1">
      <c r="B6" s="34">
        <f t="array" ref="B6:H6">DaysAndWeeks+DATE(CalendarYear,4,1)-WEEKDAY(DATE(CalendarYear,4,1),(WeekStart="月曜日")+1)+8</f>
        <v>46117</v>
      </c>
      <c r="C6" s="20">
        <v>46118</v>
      </c>
      <c r="D6" s="20">
        <v>46119</v>
      </c>
      <c r="E6" s="20">
        <v>46120</v>
      </c>
      <c r="F6" s="20">
        <v>46121</v>
      </c>
      <c r="G6" s="20">
        <v>46122</v>
      </c>
      <c r="H6" s="34">
        <v>46123</v>
      </c>
    </row>
    <row r="7" spans="2:8" ht="19.5" customHeight="1">
      <c r="B7" s="63"/>
      <c r="C7" s="85" t="s">
        <v>92</v>
      </c>
      <c r="D7" s="85"/>
      <c r="E7" s="85"/>
      <c r="F7" s="85"/>
      <c r="G7" s="85"/>
      <c r="H7" s="63"/>
    </row>
    <row r="8" spans="2:8" ht="57.95" customHeight="1">
      <c r="B8" s="31"/>
      <c r="C8" s="22" t="s">
        <v>105</v>
      </c>
      <c r="D8" s="23" t="s">
        <v>45</v>
      </c>
      <c r="E8" s="23" t="s">
        <v>46</v>
      </c>
      <c r="F8" s="48" t="s">
        <v>103</v>
      </c>
      <c r="G8" s="53" t="s">
        <v>106</v>
      </c>
      <c r="H8" s="31"/>
    </row>
    <row r="9" spans="2:8" ht="19.5" customHeight="1">
      <c r="B9" s="32">
        <f t="array" ref="B9:H9">DaysAndWeeks+DATE(CalendarYear,4,1)-WEEKDAY(DATE(CalendarYear,4,1),(WeekStart="月曜日")+1)+15</f>
        <v>46124</v>
      </c>
      <c r="C9" s="13">
        <v>46125</v>
      </c>
      <c r="D9" s="13">
        <v>46126</v>
      </c>
      <c r="E9" s="13">
        <v>46127</v>
      </c>
      <c r="F9" s="13">
        <v>46128</v>
      </c>
      <c r="G9" s="13">
        <v>46129</v>
      </c>
      <c r="H9" s="32">
        <v>46130</v>
      </c>
    </row>
    <row r="10" spans="2:8" ht="19.5" customHeight="1">
      <c r="B10" s="13"/>
      <c r="C10" s="86" t="s">
        <v>93</v>
      </c>
      <c r="D10" s="86"/>
      <c r="E10" s="86"/>
      <c r="F10" s="86"/>
      <c r="G10" s="86"/>
      <c r="H10" s="32"/>
    </row>
    <row r="11" spans="2:8" ht="57.95" customHeight="1">
      <c r="B11" s="33"/>
      <c r="C11" s="38" t="s">
        <v>107</v>
      </c>
      <c r="D11" s="25" t="s">
        <v>45</v>
      </c>
      <c r="E11" s="26" t="s">
        <v>46</v>
      </c>
      <c r="F11" s="26" t="s">
        <v>108</v>
      </c>
      <c r="G11" s="54" t="s">
        <v>106</v>
      </c>
      <c r="H11" s="33"/>
    </row>
    <row r="12" spans="2:8" ht="19.5" customHeight="1">
      <c r="B12" s="34">
        <f t="array" ref="B12:H12">DaysAndWeeks+DATE(CalendarYear,4,1)-WEEKDAY(DATE(CalendarYear,4,1),(WeekStart="月曜日")+1)+22</f>
        <v>46131</v>
      </c>
      <c r="C12" s="20">
        <v>46132</v>
      </c>
      <c r="D12" s="20">
        <v>46133</v>
      </c>
      <c r="E12" s="20">
        <v>46134</v>
      </c>
      <c r="F12" s="20">
        <v>46135</v>
      </c>
      <c r="G12" s="20">
        <v>46136</v>
      </c>
      <c r="H12" s="34">
        <v>46137</v>
      </c>
    </row>
    <row r="13" spans="2:8" ht="19.5" customHeight="1">
      <c r="B13" s="63"/>
      <c r="C13" s="87" t="s">
        <v>94</v>
      </c>
      <c r="D13" s="87"/>
      <c r="E13" s="87"/>
      <c r="F13" s="87"/>
      <c r="G13" s="87"/>
      <c r="H13" s="63"/>
    </row>
    <row r="14" spans="2:8" ht="57.95" customHeight="1">
      <c r="B14" s="31"/>
      <c r="C14" s="39" t="s">
        <v>109</v>
      </c>
      <c r="D14" s="28" t="s">
        <v>45</v>
      </c>
      <c r="E14" s="28" t="s">
        <v>46</v>
      </c>
      <c r="F14" s="29" t="s">
        <v>103</v>
      </c>
      <c r="G14" s="62" t="s">
        <v>106</v>
      </c>
      <c r="H14" s="31"/>
    </row>
    <row r="15" spans="2:8" ht="19.5" customHeight="1">
      <c r="B15" s="32">
        <f t="array" ref="B15:H15">DaysAndWeeks+DATE(CalendarYear,4,1)-WEEKDAY(DATE(CalendarYear,4,1),(WeekStart="月曜日")+1)+29</f>
        <v>46138</v>
      </c>
      <c r="C15" s="43">
        <v>46139</v>
      </c>
      <c r="D15" s="43">
        <v>46140</v>
      </c>
      <c r="E15" s="32">
        <v>46141</v>
      </c>
      <c r="F15" s="43">
        <v>46142</v>
      </c>
      <c r="G15" s="43">
        <v>46143</v>
      </c>
      <c r="H15" s="32">
        <v>46144</v>
      </c>
    </row>
    <row r="16" spans="2:8" ht="19.5" customHeight="1">
      <c r="B16" s="13"/>
      <c r="C16" s="13"/>
      <c r="D16" s="13"/>
      <c r="E16" s="13"/>
      <c r="F16" s="13"/>
      <c r="G16" s="13"/>
      <c r="H16" s="32"/>
    </row>
    <row r="17" spans="2:8" ht="57.95" customHeight="1">
      <c r="C17" s="33"/>
      <c r="D17" s="70" t="s">
        <v>119</v>
      </c>
      <c r="E17" s="50" t="s">
        <v>72</v>
      </c>
      <c r="F17" s="46"/>
      <c r="G17" s="47"/>
      <c r="H17" s="33"/>
    </row>
    <row r="18" spans="2:8" ht="19.5" customHeight="1">
      <c r="B18" s="20">
        <f t="array" ref="B18:C18">DaysAndWeeks+DATE(CalendarYear,4,1)-WEEKDAY(DATE(CalendarYear,4,1),(WeekStart="月曜日")+1)+36</f>
        <v>46145</v>
      </c>
      <c r="C18" s="20">
        <v>46146</v>
      </c>
      <c r="D18" s="113" t="s">
        <v>10</v>
      </c>
      <c r="E18" s="115"/>
      <c r="F18" s="115"/>
      <c r="G18" s="115"/>
      <c r="H18" s="115"/>
    </row>
    <row r="19" spans="2:8" ht="57.95" customHeight="1">
      <c r="B19" s="17"/>
      <c r="C19" s="17"/>
      <c r="D19" s="113"/>
      <c r="E19" s="115"/>
      <c r="F19" s="115"/>
      <c r="G19" s="115"/>
      <c r="H19" s="115"/>
    </row>
  </sheetData>
  <mergeCells count="3">
    <mergeCell ref="D18:D19"/>
    <mergeCell ref="E18:H19"/>
    <mergeCell ref="D1:H1"/>
  </mergeCells>
  <phoneticPr fontId="7"/>
  <conditionalFormatting sqref="B3:G4">
    <cfRule type="expression" dxfId="30" priority="3">
      <formula>DAY(B3)&gt;8</formula>
    </cfRule>
  </conditionalFormatting>
  <conditionalFormatting sqref="B10:G10">
    <cfRule type="expression" dxfId="29" priority="2">
      <formula>DAY(B10)&gt;8</formula>
    </cfRule>
  </conditionalFormatting>
  <conditionalFormatting sqref="B16:G16">
    <cfRule type="expression" dxfId="28" priority="1">
      <formula>DAY(B16)&gt;8</formula>
    </cfRule>
  </conditionalFormatting>
  <conditionalFormatting sqref="B15:H15 B18:C18">
    <cfRule type="expression" dxfId="27" priority="5">
      <formula>AND(DAY(B15)&gt;=1,DAY(B15)&lt;=15)</formula>
    </cfRule>
  </conditionalFormatting>
  <dataValidations count="9">
    <dataValidation allowBlank="1" showInputMessage="1" showErrorMessage="1" prompt="曜日は自動的に決定されます" sqref="C2:H2" xr:uid="{00000000-0002-0000-03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3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B16" xr:uid="{00000000-0002-0000-03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300-000003000000}"/>
    <dataValidation allowBlank="1" showInputMessage="1" showErrorMessage="1" prompt="このセルの年は、自動的に更新されます年を変更するには、セル K2 で別の年を選択します" sqref="C1:D1" xr:uid="{00000000-0002-0000-0300-000004000000}"/>
    <dataValidation allowBlank="1" showInputMessage="1" showErrorMessage="1" prompt="4 月の月間カレンダー" sqref="A1" xr:uid="{00000000-0002-0000-0300-000005000000}"/>
    <dataValidation allowBlank="1" showInputMessage="1" showErrorMessage="1" prompt="右側のセルにメモを入力します" sqref="D18:D19" xr:uid="{58A56343-084C-43D7-A956-269B4B384DE7}"/>
    <dataValidation allowBlank="1" showInputMessage="1" showErrorMessage="1" prompt="このセルにメモを入力します" sqref="E18" xr:uid="{CA469EBE-C535-4607-81E4-9D378BB4AE89}"/>
    <dataValidation allowBlank="1" showInputMessage="1" showErrorMessage="1" prompt="この行と行 6、8、10、12、14 は、上のセルのカレンダー日に関連する毎日のメモを入力するためのセルです" sqref="B5" xr:uid="{00000000-0002-0000-0300-000008000000}"/>
  </dataValidations>
  <printOptions horizontalCentered="1" verticalCentered="1"/>
  <pageMargins left="0.7" right="0.7" top="0.75" bottom="0.75" header="0.3" footer="0.3"/>
  <pageSetup paperSize="9" scale="76" orientation="landscape" r:id="rId1"/>
  <headerFooter differentFirst="1"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59999389629810485"/>
    <pageSetUpPr fitToPage="1"/>
  </sheetPr>
  <dimension ref="B1:H20"/>
  <sheetViews>
    <sheetView showGridLines="0" zoomScale="75" zoomScaleNormal="75" workbookViewId="0">
      <selection activeCell="C15" sqref="C15:G15"/>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"5 月 "&amp;CalendarYear</f>
        <v>5 月 2026</v>
      </c>
      <c r="C1" s="3"/>
      <c r="D1" s="116"/>
      <c r="E1" s="116"/>
      <c r="F1" s="116"/>
      <c r="G1" s="116"/>
      <c r="H1" s="116"/>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DaysAndWeeks+DATE(CalendarYear,5,1)-WEEKDAY(DATE(CalendarYear,5,1),(WeekStart="月曜日")+1)+1</f>
        <v>46138</v>
      </c>
      <c r="C3" s="13">
        <v>46139</v>
      </c>
      <c r="D3" s="43">
        <v>46140</v>
      </c>
      <c r="E3" s="73">
        <v>46141</v>
      </c>
      <c r="F3" s="73">
        <v>46142</v>
      </c>
      <c r="G3" s="43">
        <v>46143</v>
      </c>
      <c r="H3" s="32">
        <v>46144</v>
      </c>
    </row>
    <row r="4" spans="2:8" ht="19.5" customHeight="1">
      <c r="B4" s="13"/>
      <c r="C4" s="13"/>
      <c r="D4" s="43"/>
      <c r="E4" s="73"/>
      <c r="F4" s="73"/>
      <c r="G4" s="43"/>
      <c r="H4" s="32"/>
    </row>
    <row r="5" spans="2:8" ht="57.95" customHeight="1">
      <c r="C5" s="47"/>
      <c r="D5" s="75"/>
      <c r="E5" s="45"/>
      <c r="F5" s="76"/>
      <c r="G5" s="33"/>
      <c r="H5" s="33"/>
    </row>
    <row r="6" spans="2:8" ht="19.5" customHeight="1">
      <c r="B6" s="34">
        <f t="array" ref="B6:H6">DaysAndWeeks+DATE(CalendarYear,5,1)-WEEKDAY(DATE(CalendarYear,5,1),(WeekStart="月曜日")+1)+8</f>
        <v>46145</v>
      </c>
      <c r="C6" s="63">
        <v>46146</v>
      </c>
      <c r="D6" s="42">
        <v>46147</v>
      </c>
      <c r="E6" s="42">
        <v>46148</v>
      </c>
      <c r="F6" s="20">
        <v>46149</v>
      </c>
      <c r="G6" s="20">
        <v>46150</v>
      </c>
      <c r="H6" s="34">
        <v>46151</v>
      </c>
    </row>
    <row r="7" spans="2:8" ht="19.5" customHeight="1">
      <c r="B7" s="63"/>
      <c r="C7" s="63"/>
      <c r="D7" s="42"/>
      <c r="E7" s="42"/>
      <c r="F7" s="42"/>
      <c r="G7" s="42"/>
      <c r="H7" s="63"/>
    </row>
    <row r="8" spans="2:8" ht="57.95" customHeight="1">
      <c r="B8" s="31" t="s">
        <v>5</v>
      </c>
      <c r="C8" s="31" t="s">
        <v>6</v>
      </c>
      <c r="D8" s="31" t="s">
        <v>7</v>
      </c>
      <c r="E8" s="74" t="s">
        <v>73</v>
      </c>
      <c r="F8" s="48"/>
      <c r="G8" s="53"/>
      <c r="H8" s="31"/>
    </row>
    <row r="9" spans="2:8" ht="19.5" customHeight="1">
      <c r="B9" s="32">
        <f t="array" ref="B9:H9">DaysAndWeeks+DATE(CalendarYear,5,1)-WEEKDAY(DATE(CalendarYear,5,1),(WeekStart="月曜日")+1)+15</f>
        <v>46152</v>
      </c>
      <c r="C9" s="13">
        <v>46153</v>
      </c>
      <c r="D9" s="13">
        <v>46154</v>
      </c>
      <c r="E9" s="13">
        <v>46155</v>
      </c>
      <c r="F9" s="13">
        <v>46156</v>
      </c>
      <c r="G9" s="13">
        <v>46157</v>
      </c>
      <c r="H9" s="32">
        <v>46158</v>
      </c>
    </row>
    <row r="10" spans="2:8" ht="19.5" customHeight="1">
      <c r="B10" s="13"/>
      <c r="C10" s="86" t="s">
        <v>95</v>
      </c>
      <c r="D10" s="89"/>
      <c r="E10" s="103"/>
      <c r="F10" s="103"/>
      <c r="G10" s="89"/>
      <c r="H10" s="32"/>
    </row>
    <row r="11" spans="2:8" ht="57.95" customHeight="1">
      <c r="B11" s="33"/>
      <c r="C11" s="38" t="s">
        <v>110</v>
      </c>
      <c r="D11" s="25" t="s">
        <v>45</v>
      </c>
      <c r="E11" s="26" t="s">
        <v>46</v>
      </c>
      <c r="F11" s="26" t="s">
        <v>108</v>
      </c>
      <c r="G11" s="54" t="s">
        <v>106</v>
      </c>
      <c r="H11" s="33"/>
    </row>
    <row r="12" spans="2:8" ht="19.5" customHeight="1">
      <c r="B12" s="34">
        <f t="array" ref="B12:H12">DaysAndWeeks+DATE(CalendarYear,5,1)-WEEKDAY(DATE(CalendarYear,5,1),(WeekStart="月曜日")+1)+22</f>
        <v>46159</v>
      </c>
      <c r="C12" s="20">
        <v>46160</v>
      </c>
      <c r="D12" s="20">
        <v>46161</v>
      </c>
      <c r="E12" s="20">
        <v>46162</v>
      </c>
      <c r="F12" s="20">
        <v>46163</v>
      </c>
      <c r="G12" s="20">
        <v>46164</v>
      </c>
      <c r="H12" s="34">
        <v>46165</v>
      </c>
    </row>
    <row r="13" spans="2:8" ht="19.5" customHeight="1">
      <c r="B13" s="63"/>
      <c r="C13" s="90" t="s">
        <v>96</v>
      </c>
      <c r="D13" s="90"/>
      <c r="E13" s="90"/>
      <c r="F13" s="87"/>
      <c r="G13" s="87"/>
      <c r="H13" s="63"/>
    </row>
    <row r="14" spans="2:8" ht="57.95" customHeight="1">
      <c r="B14" s="31"/>
      <c r="C14" s="39" t="s">
        <v>111</v>
      </c>
      <c r="D14" s="28" t="s">
        <v>45</v>
      </c>
      <c r="E14" s="28" t="s">
        <v>46</v>
      </c>
      <c r="F14" s="29" t="s">
        <v>103</v>
      </c>
      <c r="G14" s="62" t="s">
        <v>106</v>
      </c>
      <c r="H14" s="31"/>
    </row>
    <row r="15" spans="2:8" ht="19.5" customHeight="1">
      <c r="B15" s="32">
        <f t="array" ref="B15:H15">DaysAndWeeks+DATE(CalendarYear,5,1)-WEEKDAY(DATE(CalendarYear,5,1),(WeekStart="月曜日")+1)+29</f>
        <v>46166</v>
      </c>
      <c r="C15" s="13">
        <v>46167</v>
      </c>
      <c r="D15" s="13">
        <v>46168</v>
      </c>
      <c r="E15" s="13">
        <v>46169</v>
      </c>
      <c r="F15" s="13">
        <v>46170</v>
      </c>
      <c r="G15" s="13">
        <v>46171</v>
      </c>
      <c r="H15" s="32">
        <v>46172</v>
      </c>
    </row>
    <row r="16" spans="2:8" ht="19.5" customHeight="1">
      <c r="B16" s="13"/>
      <c r="C16" s="83" t="s">
        <v>97</v>
      </c>
      <c r="D16" s="101"/>
      <c r="E16" s="102"/>
      <c r="F16" s="102"/>
      <c r="G16" s="101"/>
      <c r="H16" s="32"/>
    </row>
    <row r="17" spans="2:8" ht="57.95" customHeight="1">
      <c r="B17" s="33"/>
      <c r="C17" s="35" t="s">
        <v>112</v>
      </c>
      <c r="D17" s="36" t="s">
        <v>45</v>
      </c>
      <c r="E17" s="36" t="s">
        <v>46</v>
      </c>
      <c r="F17" s="37" t="s">
        <v>103</v>
      </c>
      <c r="G17" s="36" t="s">
        <v>106</v>
      </c>
    </row>
    <row r="18" spans="2:8" ht="19.5" customHeight="1">
      <c r="B18" s="34">
        <f t="array" ref="B18:C18">DaysAndWeeks+DATE(CalendarYear,5,1)-WEEKDAY(DATE(CalendarYear,5,1),(WeekStart="月曜日")+1)+36</f>
        <v>46173</v>
      </c>
      <c r="C18" s="20">
        <v>46174</v>
      </c>
      <c r="D18" s="113" t="s">
        <v>10</v>
      </c>
      <c r="E18" s="117"/>
      <c r="F18" s="117"/>
      <c r="G18" s="117"/>
      <c r="H18" s="117"/>
    </row>
    <row r="19" spans="2:8" ht="19.5" customHeight="1">
      <c r="B19" s="63"/>
      <c r="C19" s="63"/>
      <c r="D19" s="113"/>
      <c r="E19" s="117"/>
      <c r="F19" s="117"/>
      <c r="G19" s="117"/>
      <c r="H19" s="117"/>
    </row>
    <row r="20" spans="2:8" ht="57.95" customHeight="1">
      <c r="B20" s="17"/>
      <c r="C20" s="100"/>
      <c r="D20" s="113"/>
      <c r="E20" s="117"/>
      <c r="F20" s="117"/>
      <c r="G20" s="117"/>
      <c r="H20" s="117"/>
    </row>
  </sheetData>
  <mergeCells count="3">
    <mergeCell ref="D18:D20"/>
    <mergeCell ref="E18:H20"/>
    <mergeCell ref="D1:H1"/>
  </mergeCells>
  <phoneticPr fontId="7"/>
  <conditionalFormatting sqref="B3:G4">
    <cfRule type="expression" dxfId="26" priority="3">
      <formula>DAY(B3)&gt;8</formula>
    </cfRule>
  </conditionalFormatting>
  <conditionalFormatting sqref="B10:G10">
    <cfRule type="expression" dxfId="25" priority="2">
      <formula>DAY(B10)&gt;8</formula>
    </cfRule>
  </conditionalFormatting>
  <conditionalFormatting sqref="B16:G16">
    <cfRule type="expression" dxfId="24" priority="1">
      <formula>DAY(B16)&gt;8</formula>
    </cfRule>
  </conditionalFormatting>
  <conditionalFormatting sqref="B15:H15 B18:C18">
    <cfRule type="expression" dxfId="23" priority="5">
      <formula>AND(DAY(B15)&gt;=1,DAY(B15)&lt;=15)</formula>
    </cfRule>
  </conditionalFormatting>
  <dataValidations count="9">
    <dataValidation allowBlank="1" showInputMessage="1" showErrorMessage="1" prompt="曜日は自動的に決定されます" sqref="C2:H2" xr:uid="{00000000-0002-0000-04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4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B16" xr:uid="{00000000-0002-0000-04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400-000003000000}"/>
    <dataValidation allowBlank="1" showInputMessage="1" showErrorMessage="1" prompt="このセルの年は、自動的に更新されます年を変更するには、セル K2 で別の年を選択します" sqref="C1:D1" xr:uid="{00000000-0002-0000-0400-000004000000}"/>
    <dataValidation allowBlank="1" showInputMessage="1" showErrorMessage="1" prompt="5 月の月間カレンダー" sqref="A1" xr:uid="{00000000-0002-0000-0400-000005000000}"/>
    <dataValidation allowBlank="1" showInputMessage="1" showErrorMessage="1" prompt="右側のセルにメモを入力します" sqref="D18 D20" xr:uid="{E7904D91-896C-4A92-9F44-124DFD595E2B}"/>
    <dataValidation allowBlank="1" showInputMessage="1" showErrorMessage="1" prompt="このセルにメモを入力します" sqref="E18" xr:uid="{008CC79C-E32D-433C-9AE4-7589331DA2B2}"/>
    <dataValidation allowBlank="1" showInputMessage="1" showErrorMessage="1" prompt="この行と行 6、8、10、12、14 は、上のセルのカレンダー日に関連する毎日のメモを入力するためのセルです" sqref="B5" xr:uid="{00000000-0002-0000-0400-000008000000}"/>
  </dataValidations>
  <printOptions horizontalCentered="1" verticalCentered="1"/>
  <pageMargins left="0.7" right="0.7" top="0.75" bottom="0.75" header="0.3" footer="0.3"/>
  <pageSetup paperSize="9" scale="74" orientation="landscape" r:id="rId1"/>
  <headerFooter differentFirst="1" alignWithMargins="0">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B1:H19"/>
  <sheetViews>
    <sheetView showGridLines="0" zoomScale="75" zoomScaleNormal="75" workbookViewId="0">
      <selection activeCell="C15" sqref="C15:G15"/>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"6 月 "&amp;CalendarYear</f>
        <v>6 月 2026</v>
      </c>
      <c r="C1" s="3"/>
      <c r="D1" s="116"/>
      <c r="E1" s="116"/>
      <c r="F1" s="116"/>
      <c r="G1" s="116"/>
      <c r="H1" s="116"/>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32">
        <f t="array" ref="B3:H3">DaysAndWeeks+DATE(CalendarYear,6,1)-WEEKDAY(DATE(CalendarYear,6,1),(WeekStart="月曜日")+1)+1</f>
        <v>46173</v>
      </c>
      <c r="C3" s="13">
        <v>46174</v>
      </c>
      <c r="D3" s="13">
        <v>46175</v>
      </c>
      <c r="E3" s="13">
        <v>46176</v>
      </c>
      <c r="F3" s="13">
        <v>46177</v>
      </c>
      <c r="G3" s="13">
        <v>46178</v>
      </c>
      <c r="H3" s="32">
        <v>46179</v>
      </c>
    </row>
    <row r="4" spans="2:8" ht="19.5" customHeight="1">
      <c r="B4" s="32"/>
      <c r="C4" s="88" t="s">
        <v>98</v>
      </c>
      <c r="D4" s="88"/>
      <c r="E4" s="88"/>
      <c r="F4" s="88"/>
      <c r="G4" s="88"/>
      <c r="H4" s="32"/>
    </row>
    <row r="5" spans="2:8" ht="57.95" customHeight="1">
      <c r="B5" s="72"/>
      <c r="C5" s="99" t="s">
        <v>113</v>
      </c>
      <c r="D5" s="55" t="s">
        <v>45</v>
      </c>
      <c r="E5" s="55" t="s">
        <v>46</v>
      </c>
      <c r="F5" s="77" t="s">
        <v>103</v>
      </c>
      <c r="G5" s="77" t="s">
        <v>104</v>
      </c>
      <c r="H5" s="33"/>
    </row>
    <row r="6" spans="2:8" ht="19.5" customHeight="1">
      <c r="B6" s="34">
        <f t="array" ref="B6:H6">DaysAndWeeks+DATE(CalendarYear,6,1)-WEEKDAY(DATE(CalendarYear,6,1),(WeekStart="月曜日")+1)+8</f>
        <v>46180</v>
      </c>
      <c r="C6" s="20">
        <v>46181</v>
      </c>
      <c r="D6" s="20">
        <v>46182</v>
      </c>
      <c r="E6" s="20">
        <v>46183</v>
      </c>
      <c r="F6" s="20">
        <v>46184</v>
      </c>
      <c r="G6" s="20">
        <v>46185</v>
      </c>
      <c r="H6" s="34">
        <v>46186</v>
      </c>
    </row>
    <row r="7" spans="2:8" ht="19.5" customHeight="1">
      <c r="B7" s="63"/>
      <c r="C7" s="85" t="s">
        <v>99</v>
      </c>
      <c r="D7" s="85"/>
      <c r="E7" s="85"/>
      <c r="F7" s="85"/>
      <c r="G7" s="85"/>
      <c r="H7" s="63"/>
    </row>
    <row r="8" spans="2:8" ht="57.95" customHeight="1">
      <c r="B8" s="31"/>
      <c r="C8" s="22" t="s">
        <v>114</v>
      </c>
      <c r="D8" s="23" t="s">
        <v>45</v>
      </c>
      <c r="E8" s="23" t="s">
        <v>46</v>
      </c>
      <c r="F8" s="48" t="s">
        <v>103</v>
      </c>
      <c r="G8" s="53" t="s">
        <v>106</v>
      </c>
      <c r="H8" s="31"/>
    </row>
    <row r="9" spans="2:8" ht="19.5" customHeight="1">
      <c r="B9" s="32">
        <f t="array" ref="B9:H9">DaysAndWeeks+DATE(CalendarYear,6,1)-WEEKDAY(DATE(CalendarYear,6,1),(WeekStart="月曜日")+1)+15</f>
        <v>46187</v>
      </c>
      <c r="C9" s="13">
        <v>46188</v>
      </c>
      <c r="D9" s="13">
        <v>46189</v>
      </c>
      <c r="E9" s="13">
        <v>46190</v>
      </c>
      <c r="F9" s="13">
        <v>46191</v>
      </c>
      <c r="G9" s="13">
        <v>46192</v>
      </c>
      <c r="H9" s="32">
        <v>46193</v>
      </c>
    </row>
    <row r="10" spans="2:8" ht="19.5" customHeight="1">
      <c r="B10" s="32"/>
      <c r="C10" s="86" t="s">
        <v>100</v>
      </c>
      <c r="D10" s="86"/>
      <c r="E10" s="86"/>
      <c r="F10" s="86"/>
      <c r="G10" s="86"/>
      <c r="H10" s="32"/>
    </row>
    <row r="11" spans="2:8" ht="57.95" customHeight="1">
      <c r="B11" s="33"/>
      <c r="C11" s="38" t="s">
        <v>115</v>
      </c>
      <c r="D11" s="25" t="s">
        <v>45</v>
      </c>
      <c r="E11" s="26" t="s">
        <v>46</v>
      </c>
      <c r="F11" s="26" t="s">
        <v>108</v>
      </c>
      <c r="G11" s="54" t="s">
        <v>106</v>
      </c>
      <c r="H11" s="33"/>
    </row>
    <row r="12" spans="2:8" ht="19.5" customHeight="1">
      <c r="B12" s="34">
        <f t="array" ref="B12:H12">DaysAndWeeks+DATE(CalendarYear,6,1)-WEEKDAY(DATE(CalendarYear,6,1),(WeekStart="月曜日")+1)+22</f>
        <v>46194</v>
      </c>
      <c r="C12" s="20">
        <v>46195</v>
      </c>
      <c r="D12" s="20">
        <v>46196</v>
      </c>
      <c r="E12" s="20">
        <v>46197</v>
      </c>
      <c r="F12" s="20">
        <v>46198</v>
      </c>
      <c r="G12" s="20">
        <v>46199</v>
      </c>
      <c r="H12" s="34">
        <v>46200</v>
      </c>
    </row>
    <row r="13" spans="2:8" ht="19.5" customHeight="1">
      <c r="B13" s="63"/>
      <c r="C13" s="87" t="s">
        <v>101</v>
      </c>
      <c r="D13" s="87"/>
      <c r="E13" s="87"/>
      <c r="F13" s="87"/>
      <c r="G13" s="87"/>
      <c r="H13" s="63"/>
    </row>
    <row r="14" spans="2:8" ht="57.95" customHeight="1">
      <c r="B14" s="31"/>
      <c r="C14" s="39" t="s">
        <v>116</v>
      </c>
      <c r="D14" s="28" t="s">
        <v>45</v>
      </c>
      <c r="E14" s="28" t="s">
        <v>46</v>
      </c>
      <c r="F14" s="29" t="s">
        <v>103</v>
      </c>
      <c r="G14" s="28" t="s">
        <v>106</v>
      </c>
      <c r="H14" s="31"/>
    </row>
    <row r="15" spans="2:8" ht="19.5" customHeight="1">
      <c r="B15" s="32">
        <f t="array" ref="B15:H15">DaysAndWeeks+DATE(CalendarYear,6,1)-WEEKDAY(DATE(CalendarYear,6,1),(WeekStart="月曜日")+1)+29</f>
        <v>46201</v>
      </c>
      <c r="C15" s="13">
        <v>46202</v>
      </c>
      <c r="D15" s="13">
        <v>46203</v>
      </c>
      <c r="E15" s="13">
        <v>46204</v>
      </c>
      <c r="F15" s="13">
        <v>46205</v>
      </c>
      <c r="G15" s="13">
        <v>46206</v>
      </c>
      <c r="H15" s="13">
        <v>46207</v>
      </c>
    </row>
    <row r="16" spans="2:8" ht="19.5" customHeight="1">
      <c r="B16" s="32"/>
      <c r="C16" s="83" t="s">
        <v>102</v>
      </c>
      <c r="D16" s="83"/>
      <c r="E16" s="13"/>
      <c r="F16" s="13"/>
      <c r="G16" s="13"/>
      <c r="H16" s="32"/>
    </row>
    <row r="17" spans="2:8" ht="57.95" customHeight="1">
      <c r="B17" s="33"/>
      <c r="C17" s="35" t="s">
        <v>117</v>
      </c>
      <c r="D17" s="36" t="s">
        <v>118</v>
      </c>
      <c r="E17" s="36"/>
      <c r="F17" s="37"/>
      <c r="G17" s="36"/>
    </row>
    <row r="18" spans="2:8" ht="19.5" customHeight="1">
      <c r="B18" s="20">
        <f t="array" ref="B18:C18">DaysAndWeeks+DATE(CalendarYear,6,1)-WEEKDAY(DATE(CalendarYear,6,1),(WeekStart="月曜日")+1)+36</f>
        <v>46208</v>
      </c>
      <c r="C18" s="20">
        <v>46209</v>
      </c>
      <c r="D18" s="113" t="s">
        <v>10</v>
      </c>
      <c r="E18" s="117"/>
      <c r="F18" s="117"/>
      <c r="G18" s="117"/>
      <c r="H18" s="117"/>
    </row>
    <row r="19" spans="2:8" ht="57.95" customHeight="1">
      <c r="B19" s="17"/>
      <c r="C19" s="17"/>
      <c r="D19" s="113"/>
      <c r="E19" s="117"/>
      <c r="F19" s="117"/>
      <c r="G19" s="117"/>
      <c r="H19" s="117"/>
    </row>
  </sheetData>
  <mergeCells count="3">
    <mergeCell ref="D18:D19"/>
    <mergeCell ref="E18:H19"/>
    <mergeCell ref="D1:H1"/>
  </mergeCells>
  <phoneticPr fontId="7"/>
  <conditionalFormatting sqref="B3:G4">
    <cfRule type="expression" dxfId="22" priority="3">
      <formula>DAY(B3)&gt;8</formula>
    </cfRule>
  </conditionalFormatting>
  <conditionalFormatting sqref="B10:G10">
    <cfRule type="expression" dxfId="21" priority="2">
      <formula>DAY(B10)&gt;8</formula>
    </cfRule>
  </conditionalFormatting>
  <conditionalFormatting sqref="B16:G16">
    <cfRule type="expression" dxfId="20" priority="1">
      <formula>DAY(B16)&gt;8</formula>
    </cfRule>
  </conditionalFormatting>
  <conditionalFormatting sqref="B15:H15 B18:C18">
    <cfRule type="expression" dxfId="19" priority="5">
      <formula>AND(DAY(B15)&gt;=1,DAY(B15)&lt;=15)</formula>
    </cfRule>
  </conditionalFormatting>
  <dataValidations count="9">
    <dataValidation allowBlank="1" showInputMessage="1" showErrorMessage="1" prompt="曜日は自動的に決定されます" sqref="C2:H2" xr:uid="{00000000-0002-0000-05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5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B16" xr:uid="{00000000-0002-0000-05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500-000003000000}"/>
    <dataValidation allowBlank="1" showInputMessage="1" showErrorMessage="1" prompt="このセルの年は、自動的に更新されます年を変更するには、セル K2 で別の年を選択します" sqref="C1:D1" xr:uid="{00000000-0002-0000-0500-000004000000}"/>
    <dataValidation allowBlank="1" showInputMessage="1" showErrorMessage="1" prompt="6 月の月間カレンダー" sqref="A1" xr:uid="{00000000-0002-0000-0500-000005000000}"/>
    <dataValidation allowBlank="1" showInputMessage="1" showErrorMessage="1" prompt="右側のセルにメモを入力します" sqref="D18:D19" xr:uid="{B71EF945-7D2B-4B8E-9333-8FBBF9A7DE56}"/>
    <dataValidation allowBlank="1" showInputMessage="1" showErrorMessage="1" prompt="このセルにメモを入力します" sqref="E18" xr:uid="{EFE42F15-7370-49A7-AE5C-1B3F03D1685C}"/>
    <dataValidation allowBlank="1" showInputMessage="1" showErrorMessage="1" prompt="この行と行 6、8、10、12、14 は、上のセルのカレンダー日に関連する毎日のメモを入力するためのセルです" sqref="B5" xr:uid="{00000000-0002-0000-0500-000008000000}"/>
  </dataValidations>
  <printOptions horizontalCentered="1" verticalCentered="1"/>
  <pageMargins left="0.7" right="0.7" top="0.75" bottom="0.75" header="0.3" footer="0.3"/>
  <pageSetup paperSize="9" scale="76" orientation="landscape" r:id="rId1"/>
  <headerFooter differentFirst="1"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2"/>
    <pageSetUpPr fitToPage="1"/>
  </sheetPr>
  <dimension ref="B1:H19"/>
  <sheetViews>
    <sheetView showGridLines="0" zoomScale="75" zoomScaleNormal="75" workbookViewId="0">
      <selection activeCell="C15" sqref="C15:G15"/>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"7 月 "&amp;CalendarYear</f>
        <v>7 月 2026</v>
      </c>
      <c r="C1" s="3"/>
      <c r="D1" s="118"/>
      <c r="E1" s="118"/>
      <c r="F1" s="118"/>
      <c r="G1" s="118"/>
      <c r="H1" s="118"/>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DaysAndWeeks+DATE(CalendarYear,7,1)-WEEKDAY(DATE(CalendarYear,7,1),(WeekStart="月曜日")+1)+1</f>
        <v>46201</v>
      </c>
      <c r="C3" s="13">
        <v>46202</v>
      </c>
      <c r="D3" s="13">
        <v>46203</v>
      </c>
      <c r="E3" s="13">
        <v>46204</v>
      </c>
      <c r="F3" s="13">
        <v>46205</v>
      </c>
      <c r="G3" s="13">
        <v>46206</v>
      </c>
      <c r="H3" s="32">
        <v>46207</v>
      </c>
    </row>
    <row r="4" spans="2:8" ht="19.5" customHeight="1">
      <c r="B4" s="13"/>
      <c r="C4" s="83" t="s">
        <v>120</v>
      </c>
      <c r="D4" s="101"/>
      <c r="E4" s="102"/>
      <c r="F4" s="102"/>
      <c r="G4" s="101"/>
      <c r="H4" s="32"/>
    </row>
    <row r="5" spans="2:8" ht="57.95" customHeight="1">
      <c r="B5" s="72"/>
      <c r="C5" s="35"/>
      <c r="D5" s="36"/>
      <c r="E5" s="36" t="s">
        <v>46</v>
      </c>
      <c r="F5" s="37" t="s">
        <v>103</v>
      </c>
      <c r="G5" s="37" t="s">
        <v>104</v>
      </c>
      <c r="H5" s="33"/>
    </row>
    <row r="6" spans="2:8" ht="19.5" customHeight="1">
      <c r="B6" s="34">
        <f t="array" ref="B6:H6">DaysAndWeeks+DATE(CalendarYear,7,1)-WEEKDAY(DATE(CalendarYear,7,1),(WeekStart="月曜日")+1)+8</f>
        <v>46208</v>
      </c>
      <c r="C6" s="20">
        <v>46209</v>
      </c>
      <c r="D6" s="20">
        <v>46210</v>
      </c>
      <c r="E6" s="20">
        <v>46211</v>
      </c>
      <c r="F6" s="20">
        <v>46212</v>
      </c>
      <c r="G6" s="20">
        <v>46213</v>
      </c>
      <c r="H6" s="34">
        <v>46214</v>
      </c>
    </row>
    <row r="7" spans="2:8" ht="19.5" customHeight="1">
      <c r="B7" s="63"/>
      <c r="C7" s="85" t="s">
        <v>121</v>
      </c>
      <c r="D7" s="85"/>
      <c r="E7" s="85"/>
      <c r="F7" s="85"/>
      <c r="G7" s="85"/>
      <c r="H7" s="63"/>
    </row>
    <row r="8" spans="2:8" ht="57.95" customHeight="1">
      <c r="B8" s="31"/>
      <c r="C8" s="22" t="s">
        <v>122</v>
      </c>
      <c r="D8" s="23" t="s">
        <v>45</v>
      </c>
      <c r="E8" s="23" t="s">
        <v>46</v>
      </c>
      <c r="F8" s="48" t="s">
        <v>103</v>
      </c>
      <c r="G8" s="53" t="s">
        <v>104</v>
      </c>
      <c r="H8" s="31"/>
    </row>
    <row r="9" spans="2:8" ht="19.5" customHeight="1">
      <c r="B9" s="32">
        <f t="array" ref="B9:H9">DaysAndWeeks+DATE(CalendarYear,7,1)-WEEKDAY(DATE(CalendarYear,7,1),(WeekStart="月曜日")+1)+15</f>
        <v>46215</v>
      </c>
      <c r="C9" s="13">
        <v>46216</v>
      </c>
      <c r="D9" s="13">
        <v>46217</v>
      </c>
      <c r="E9" s="13">
        <v>46218</v>
      </c>
      <c r="F9" s="13">
        <v>46219</v>
      </c>
      <c r="G9" s="13">
        <v>46220</v>
      </c>
      <c r="H9" s="32">
        <v>46221</v>
      </c>
    </row>
    <row r="10" spans="2:8" ht="19.5" customHeight="1">
      <c r="B10" s="32"/>
      <c r="C10" s="86" t="s">
        <v>123</v>
      </c>
      <c r="D10" s="86"/>
      <c r="E10" s="86"/>
      <c r="F10" s="86"/>
      <c r="G10" s="86"/>
      <c r="H10" s="32"/>
    </row>
    <row r="11" spans="2:8" ht="57.95" customHeight="1">
      <c r="B11" s="33"/>
      <c r="C11" s="38" t="s">
        <v>124</v>
      </c>
      <c r="D11" s="25" t="s">
        <v>45</v>
      </c>
      <c r="E11" s="26" t="s">
        <v>46</v>
      </c>
      <c r="F11" s="26" t="s">
        <v>108</v>
      </c>
      <c r="G11" s="82" t="s">
        <v>138</v>
      </c>
      <c r="H11" s="33"/>
    </row>
    <row r="12" spans="2:8" ht="19.5" customHeight="1">
      <c r="B12" s="34">
        <f t="array" ref="B12:H12">DaysAndWeeks+DATE(CalendarYear,7,1)-WEEKDAY(DATE(CalendarYear,7,1),(WeekStart="月曜日")+1)+22</f>
        <v>46222</v>
      </c>
      <c r="C12" s="63">
        <v>46223</v>
      </c>
      <c r="D12" s="20">
        <v>46224</v>
      </c>
      <c r="E12" s="20">
        <v>46225</v>
      </c>
      <c r="F12" s="42">
        <v>46226</v>
      </c>
      <c r="G12" s="42">
        <v>46227</v>
      </c>
      <c r="H12" s="34">
        <v>46228</v>
      </c>
    </row>
    <row r="13" spans="2:8" ht="19.5" customHeight="1">
      <c r="B13" s="63"/>
      <c r="C13" s="87" t="s">
        <v>125</v>
      </c>
      <c r="D13" s="87"/>
      <c r="E13" s="87"/>
      <c r="F13" s="87"/>
      <c r="G13" s="87"/>
      <c r="H13" s="63"/>
    </row>
    <row r="14" spans="2:8" ht="57.95" customHeight="1">
      <c r="B14" s="31"/>
      <c r="C14" s="64" t="s">
        <v>8</v>
      </c>
      <c r="D14" s="28" t="s">
        <v>45</v>
      </c>
      <c r="E14" s="28" t="s">
        <v>46</v>
      </c>
      <c r="F14" s="29" t="s">
        <v>103</v>
      </c>
      <c r="G14" s="28" t="s">
        <v>106</v>
      </c>
      <c r="H14" s="31"/>
    </row>
    <row r="15" spans="2:8" ht="19.5" customHeight="1">
      <c r="B15" s="32">
        <f t="array" ref="B15:H15">DaysAndWeeks+DATE(CalendarYear,7,1)-WEEKDAY(DATE(CalendarYear,7,1),(WeekStart="月曜日")+1)+29</f>
        <v>46229</v>
      </c>
      <c r="C15" s="13">
        <v>46230</v>
      </c>
      <c r="D15" s="13">
        <v>46231</v>
      </c>
      <c r="E15" s="13">
        <v>46232</v>
      </c>
      <c r="F15" s="13">
        <v>46233</v>
      </c>
      <c r="G15" s="13">
        <v>46234</v>
      </c>
      <c r="H15" s="32">
        <v>46235</v>
      </c>
    </row>
    <row r="16" spans="2:8" ht="19.5" customHeight="1">
      <c r="B16" s="32"/>
      <c r="C16" s="88" t="s">
        <v>126</v>
      </c>
      <c r="D16" s="88"/>
      <c r="E16" s="88"/>
      <c r="F16" s="88"/>
      <c r="G16" s="88"/>
      <c r="H16" s="32"/>
    </row>
    <row r="17" spans="2:8" ht="57.95" customHeight="1">
      <c r="C17" s="49" t="s">
        <v>127</v>
      </c>
      <c r="D17" s="45" t="s">
        <v>45</v>
      </c>
      <c r="E17" s="45" t="s">
        <v>46</v>
      </c>
      <c r="F17" s="77" t="s">
        <v>103</v>
      </c>
      <c r="G17" s="77" t="s">
        <v>104</v>
      </c>
    </row>
    <row r="18" spans="2:8" ht="19.5" customHeight="1">
      <c r="B18" s="34">
        <f t="array" ref="B18:C18">DaysAndWeeks+DATE(CalendarYear,7,1)-WEEKDAY(DATE(CalendarYear,7,1),(WeekStart="月曜日")+1)+36</f>
        <v>46236</v>
      </c>
      <c r="C18" s="20">
        <v>46237</v>
      </c>
      <c r="D18" s="113" t="s">
        <v>0</v>
      </c>
      <c r="E18" s="114"/>
      <c r="F18" s="114"/>
      <c r="G18" s="114"/>
      <c r="H18" s="114"/>
    </row>
    <row r="19" spans="2:8" ht="57.95" customHeight="1">
      <c r="B19" s="17"/>
      <c r="C19" s="52"/>
      <c r="D19" s="113"/>
      <c r="E19" s="114"/>
      <c r="F19" s="114"/>
      <c r="G19" s="114"/>
      <c r="H19" s="114"/>
    </row>
  </sheetData>
  <mergeCells count="3">
    <mergeCell ref="D18:D19"/>
    <mergeCell ref="E18:H19"/>
    <mergeCell ref="D1:H1"/>
  </mergeCells>
  <phoneticPr fontId="7"/>
  <conditionalFormatting sqref="B18:C18">
    <cfRule type="expression" dxfId="18" priority="6">
      <formula>AND(DAY(B18)&gt;=1,DAY(B18)&lt;=15)</formula>
    </cfRule>
  </conditionalFormatting>
  <conditionalFormatting sqref="B3:G4">
    <cfRule type="expression" dxfId="17" priority="3">
      <formula>DAY(B3)&gt;8</formula>
    </cfRule>
  </conditionalFormatting>
  <conditionalFormatting sqref="B10:G10">
    <cfRule type="expression" dxfId="16" priority="2">
      <formula>DAY(B10)&gt;8</formula>
    </cfRule>
  </conditionalFormatting>
  <conditionalFormatting sqref="B16:G16">
    <cfRule type="expression" dxfId="15" priority="1">
      <formula>DAY(B16)&gt;8</formula>
    </cfRule>
  </conditionalFormatting>
  <conditionalFormatting sqref="B15:H15">
    <cfRule type="expression" dxfId="14" priority="4">
      <formula>AND(DAY(B15)&gt;=1,DAY(B15)&lt;=15)</formula>
    </cfRule>
  </conditionalFormatting>
  <dataValidations count="9">
    <dataValidation allowBlank="1" showInputMessage="1" showErrorMessage="1" prompt="曜日は自動的に決定されます" sqref="C2:H2" xr:uid="{00000000-0002-0000-06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6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B4 B10 B16" xr:uid="{00000000-0002-0000-06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600-000003000000}"/>
    <dataValidation allowBlank="1" showInputMessage="1" showErrorMessage="1" prompt="このセルの年は、自動的に更新されます年を変更するには、セル K2 で別の年を選択します" sqref="C1:D1" xr:uid="{00000000-0002-0000-0600-000004000000}"/>
    <dataValidation allowBlank="1" showInputMessage="1" showErrorMessage="1" prompt="7 月の月間カレンダー" sqref="A1" xr:uid="{00000000-0002-0000-0600-000005000000}"/>
    <dataValidation allowBlank="1" showInputMessage="1" showErrorMessage="1" prompt="右側のセルにメモを入力します" sqref="D18:D19" xr:uid="{00000000-0002-0000-0600-000006000000}"/>
    <dataValidation allowBlank="1" showInputMessage="1" showErrorMessage="1" prompt="このセルにメモを入力します" sqref="E18:H19" xr:uid="{00000000-0002-0000-0600-000007000000}"/>
    <dataValidation allowBlank="1" showInputMessage="1" showErrorMessage="1" prompt="この行と行 6、8、10、12、14 は、上のセルのカレンダー日に関連する毎日のメモを入力するためのセルです" sqref="B5" xr:uid="{00000000-0002-0000-06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9.9978637043366805E-2"/>
    <pageSetUpPr fitToPage="1"/>
  </sheetPr>
  <dimension ref="B1:H19"/>
  <sheetViews>
    <sheetView showGridLines="0" topLeftCell="A3" zoomScale="75" zoomScaleNormal="75" workbookViewId="0">
      <selection activeCell="C15" sqref="C15:G15"/>
    </sheetView>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"8 月 "&amp;CalendarYear</f>
        <v>8 月 2026</v>
      </c>
      <c r="C1" s="3"/>
      <c r="D1" s="116"/>
      <c r="E1" s="116"/>
      <c r="F1" s="116"/>
      <c r="G1" s="116"/>
      <c r="H1" s="116"/>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32">
        <f t="array" ref="B3:H3">DaysAndWeeks+DATE(CalendarYear,8,1)-WEEKDAY(DATE(CalendarYear,8,1),(WeekStart="月曜日")+1)+1</f>
        <v>46229</v>
      </c>
      <c r="C3" s="13">
        <v>46230</v>
      </c>
      <c r="D3" s="13">
        <v>46231</v>
      </c>
      <c r="E3" s="13">
        <v>46232</v>
      </c>
      <c r="F3" s="13">
        <v>46233</v>
      </c>
      <c r="G3" s="13">
        <v>46234</v>
      </c>
      <c r="H3" s="32">
        <v>46235</v>
      </c>
    </row>
    <row r="4" spans="2:8" ht="57.95" customHeight="1">
      <c r="B4" s="33"/>
      <c r="C4" s="35"/>
      <c r="D4" s="36"/>
      <c r="E4" s="36"/>
      <c r="F4" s="77"/>
      <c r="G4" s="55"/>
      <c r="H4" s="33"/>
    </row>
    <row r="5" spans="2:8" ht="19.5" customHeight="1">
      <c r="B5" s="34">
        <f t="array" ref="B5:H5">DaysAndWeeks+DATE(CalendarYear,8,1)-WEEKDAY(DATE(CalendarYear,8,1),(WeekStart="月曜日")+1)+8</f>
        <v>46236</v>
      </c>
      <c r="C5" s="42">
        <v>46237</v>
      </c>
      <c r="D5" s="20">
        <v>46238</v>
      </c>
      <c r="E5" s="20">
        <v>46239</v>
      </c>
      <c r="F5" s="42">
        <v>46240</v>
      </c>
      <c r="G5" s="42">
        <v>46241</v>
      </c>
      <c r="H5" s="34">
        <v>46242</v>
      </c>
    </row>
    <row r="6" spans="2:8" ht="19.5" customHeight="1">
      <c r="B6" s="63"/>
      <c r="C6" s="85" t="s">
        <v>128</v>
      </c>
      <c r="D6" s="85"/>
      <c r="E6" s="85"/>
      <c r="F6" s="85"/>
      <c r="G6" s="85"/>
      <c r="H6" s="63"/>
    </row>
    <row r="7" spans="2:8" ht="57.95" customHeight="1">
      <c r="B7" s="31"/>
      <c r="C7" s="22" t="s">
        <v>129</v>
      </c>
      <c r="D7" s="23" t="s">
        <v>45</v>
      </c>
      <c r="E7" s="23" t="s">
        <v>46</v>
      </c>
      <c r="F7" s="48" t="s">
        <v>103</v>
      </c>
      <c r="G7" s="53" t="s">
        <v>104</v>
      </c>
      <c r="H7" s="31"/>
    </row>
    <row r="8" spans="2:8" ht="19.5" customHeight="1">
      <c r="B8" s="32">
        <f t="array" ref="B8:H8">DaysAndWeeks+DATE(CalendarYear,8,1)-WEEKDAY(DATE(CalendarYear,8,1),(WeekStart="月曜日")+1)+15</f>
        <v>46243</v>
      </c>
      <c r="C8" s="32">
        <v>46244</v>
      </c>
      <c r="D8" s="32">
        <v>46245</v>
      </c>
      <c r="E8" s="32">
        <v>46246</v>
      </c>
      <c r="F8" s="13">
        <v>46247</v>
      </c>
      <c r="G8" s="13">
        <v>46248</v>
      </c>
      <c r="H8" s="32">
        <v>46249</v>
      </c>
    </row>
    <row r="9" spans="2:8" ht="19.5" customHeight="1">
      <c r="B9" s="63"/>
      <c r="C9" s="63"/>
      <c r="D9" s="63"/>
      <c r="E9" s="63"/>
      <c r="F9" s="63"/>
      <c r="G9" s="63"/>
      <c r="H9" s="63"/>
    </row>
    <row r="10" spans="2:8" ht="57.95" customHeight="1">
      <c r="B10" s="33"/>
      <c r="C10" s="33" t="s">
        <v>130</v>
      </c>
      <c r="D10" s="33" t="s">
        <v>37</v>
      </c>
      <c r="E10" s="33" t="s">
        <v>130</v>
      </c>
      <c r="F10" s="26"/>
      <c r="G10" s="54"/>
      <c r="H10" s="33"/>
    </row>
    <row r="11" spans="2:8" ht="19.5" customHeight="1">
      <c r="B11" s="34">
        <f t="array" ref="B11:H11">DaysAndWeeks+DATE(CalendarYear,8,1)-WEEKDAY(DATE(CalendarYear,8,1),(WeekStart="月曜日")+1)+22</f>
        <v>46250</v>
      </c>
      <c r="C11" s="20">
        <v>46251</v>
      </c>
      <c r="D11" s="20">
        <v>46252</v>
      </c>
      <c r="E11" s="20">
        <v>46253</v>
      </c>
      <c r="F11" s="20">
        <v>46254</v>
      </c>
      <c r="G11" s="20">
        <v>46255</v>
      </c>
      <c r="H11" s="34">
        <v>46256</v>
      </c>
    </row>
    <row r="12" spans="2:8" ht="19.5" customHeight="1">
      <c r="B12" s="63"/>
      <c r="C12" s="87" t="s">
        <v>131</v>
      </c>
      <c r="D12" s="87"/>
      <c r="E12" s="87"/>
      <c r="F12" s="87"/>
      <c r="G12" s="87"/>
      <c r="H12" s="63"/>
    </row>
    <row r="13" spans="2:8" ht="57.95" customHeight="1">
      <c r="B13" s="31"/>
      <c r="C13" s="39" t="s">
        <v>132</v>
      </c>
      <c r="D13" s="28" t="s">
        <v>45</v>
      </c>
      <c r="E13" s="28" t="s">
        <v>46</v>
      </c>
      <c r="F13" s="29" t="s">
        <v>103</v>
      </c>
      <c r="G13" s="28" t="s">
        <v>106</v>
      </c>
      <c r="H13" s="17"/>
    </row>
    <row r="14" spans="2:8" ht="19.5" customHeight="1">
      <c r="B14" s="32">
        <f t="array" ref="B14:H14">DaysAndWeeks+DATE(CalendarYear,8,1)-WEEKDAY(DATE(CalendarYear,8,1),(WeekStart="月曜日")+1)+29</f>
        <v>46257</v>
      </c>
      <c r="C14" s="13">
        <v>46258</v>
      </c>
      <c r="D14" s="13">
        <v>46259</v>
      </c>
      <c r="E14" s="13">
        <v>46260</v>
      </c>
      <c r="F14" s="13">
        <v>46261</v>
      </c>
      <c r="G14" s="13">
        <v>46262</v>
      </c>
      <c r="H14" s="32">
        <v>46263</v>
      </c>
    </row>
    <row r="15" spans="2:8" ht="19.5" customHeight="1">
      <c r="B15" s="32"/>
      <c r="C15" s="88" t="s">
        <v>133</v>
      </c>
      <c r="D15" s="88"/>
      <c r="E15" s="88"/>
      <c r="F15" s="88"/>
      <c r="G15" s="88"/>
      <c r="H15" s="32"/>
    </row>
    <row r="16" spans="2:8" ht="57.95" customHeight="1">
      <c r="B16" s="72"/>
      <c r="C16" s="49" t="s">
        <v>134</v>
      </c>
      <c r="D16" s="45" t="s">
        <v>45</v>
      </c>
      <c r="E16" s="45" t="s">
        <v>46</v>
      </c>
      <c r="F16" s="46" t="s">
        <v>103</v>
      </c>
      <c r="G16" s="45" t="s">
        <v>106</v>
      </c>
    </row>
    <row r="17" spans="2:8" ht="19.5" customHeight="1">
      <c r="B17" s="63">
        <f t="array" ref="B17:C17">DaysAndWeeks+DATE(CalendarYear,8,1)-WEEKDAY(DATE(CalendarYear,8,1),(WeekStart="月曜日")+1)+36</f>
        <v>46264</v>
      </c>
      <c r="C17" s="20">
        <v>46265</v>
      </c>
      <c r="D17" s="113" t="s">
        <v>0</v>
      </c>
      <c r="E17" s="119"/>
      <c r="F17" s="119"/>
      <c r="G17" s="119"/>
      <c r="H17" s="119"/>
    </row>
    <row r="18" spans="2:8" ht="19.5" customHeight="1">
      <c r="B18" s="63"/>
      <c r="C18" s="83" t="s">
        <v>135</v>
      </c>
      <c r="D18" s="113"/>
      <c r="E18" s="119"/>
      <c r="F18" s="119"/>
      <c r="G18" s="119"/>
      <c r="H18" s="119"/>
    </row>
    <row r="19" spans="2:8" ht="57.95" customHeight="1">
      <c r="B19" s="17"/>
      <c r="C19" s="52" t="s">
        <v>139</v>
      </c>
      <c r="D19" s="113"/>
      <c r="E19" s="119"/>
      <c r="F19" s="119"/>
      <c r="G19" s="119"/>
      <c r="H19" s="119"/>
    </row>
  </sheetData>
  <mergeCells count="3">
    <mergeCell ref="D17:D19"/>
    <mergeCell ref="E17:H19"/>
    <mergeCell ref="D1:H1"/>
  </mergeCells>
  <phoneticPr fontId="7"/>
  <conditionalFormatting sqref="B17:C17">
    <cfRule type="expression" dxfId="13" priority="6">
      <formula>AND(DAY(B17)&gt;=1,DAY(B17)&lt;=15)</formula>
    </cfRule>
  </conditionalFormatting>
  <conditionalFormatting sqref="B3:G3">
    <cfRule type="expression" dxfId="12" priority="3">
      <formula>DAY(B3)&gt;8</formula>
    </cfRule>
  </conditionalFormatting>
  <conditionalFormatting sqref="B15:G15">
    <cfRule type="expression" dxfId="11" priority="2">
      <formula>DAY(B15)&gt;8</formula>
    </cfRule>
  </conditionalFormatting>
  <conditionalFormatting sqref="B14:H14">
    <cfRule type="expression" dxfId="10" priority="4">
      <formula>AND(DAY(B14)&gt;=1,DAY(B14)&lt;=15)</formula>
    </cfRule>
  </conditionalFormatting>
  <conditionalFormatting sqref="C18">
    <cfRule type="expression" dxfId="9" priority="1">
      <formula>DAY(C18)&gt;8</formula>
    </cfRule>
  </conditionalFormatting>
  <dataValidations count="9">
    <dataValidation allowBlank="1" showInputMessage="1" showErrorMessage="1" prompt="曜日は自動的に決定されます" sqref="C2:H2" xr:uid="{00000000-0002-0000-07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7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B15" xr:uid="{00000000-0002-0000-07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700-000003000000}"/>
    <dataValidation allowBlank="1" showInputMessage="1" showErrorMessage="1" prompt="このセルの年は、自動的に更新されます年を変更するには、セル K2 で別の年を選択します" sqref="C1:D1" xr:uid="{00000000-0002-0000-0700-000004000000}"/>
    <dataValidation allowBlank="1" showInputMessage="1" showErrorMessage="1" prompt="8 月の月間カレンダー" sqref="A1" xr:uid="{00000000-0002-0000-0700-000005000000}"/>
    <dataValidation allowBlank="1" showInputMessage="1" showErrorMessage="1" prompt="右側のセルにメモを入力します" sqref="D17 D19" xr:uid="{00000000-0002-0000-0700-000006000000}"/>
    <dataValidation allowBlank="1" showInputMessage="1" showErrorMessage="1" prompt="このセルにメモを入力します" sqref="E17:H17 E19:H19" xr:uid="{00000000-0002-0000-0700-000007000000}"/>
    <dataValidation allowBlank="1" showInputMessage="1" showErrorMessage="1" prompt="この行と行 6、8、10、12、14 は、上のセルのカレンダー日に関連する毎日のメモを入力するためのセルです" sqref="B4" xr:uid="{00000000-0002-0000-07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2" tint="-0.249977111117893"/>
    <pageSetUpPr fitToPage="1"/>
  </sheetPr>
  <dimension ref="B1:H14"/>
  <sheetViews>
    <sheetView showGridLines="0" tabSelected="1" zoomScale="90" zoomScaleNormal="90" workbookViewId="0"/>
  </sheetViews>
  <sheetFormatPr defaultColWidth="8.88671875" defaultRowHeight="15.75"/>
  <cols>
    <col min="1" max="1" width="2.77734375" style="1" customWidth="1"/>
    <col min="2" max="2" width="18.44140625" style="1" customWidth="1"/>
    <col min="3" max="8" width="17.77734375" style="1" customWidth="1"/>
    <col min="9" max="9" width="2.77734375" style="1" customWidth="1"/>
    <col min="10" max="10" width="12.109375" style="1" customWidth="1"/>
    <col min="11" max="16384" width="8.88671875" style="1"/>
  </cols>
  <sheetData>
    <row r="1" spans="2:8" ht="59.25" customHeight="1">
      <c r="B1" s="3" t="str">
        <f>"9 月"&amp;CalendarYear</f>
        <v>9 月2026</v>
      </c>
      <c r="C1" s="3"/>
      <c r="D1" s="116" t="s">
        <v>153</v>
      </c>
      <c r="E1" s="116"/>
      <c r="F1" s="116"/>
      <c r="G1" s="116"/>
      <c r="H1" s="116"/>
    </row>
    <row r="2" spans="2:8" ht="21.75" customHeight="1" thickBot="1">
      <c r="B2" s="9" t="str">
        <f>IF(WeekStart="日曜日", "日曜日","月曜日")</f>
        <v>日曜日</v>
      </c>
      <c r="C2" s="9" t="str">
        <f t="shared" ref="C2:H2" si="0">UPPER(TEXT(C3,"aaaa"))</f>
        <v>月曜日</v>
      </c>
      <c r="D2" s="9" t="str">
        <f t="shared" si="0"/>
        <v>火曜日</v>
      </c>
      <c r="E2" s="9" t="str">
        <f t="shared" si="0"/>
        <v>水曜日</v>
      </c>
      <c r="F2" s="9" t="str">
        <f t="shared" si="0"/>
        <v>木曜日</v>
      </c>
      <c r="G2" s="9" t="str">
        <f t="shared" si="0"/>
        <v>金曜日</v>
      </c>
      <c r="H2" s="9" t="str">
        <f t="shared" si="0"/>
        <v>土曜日</v>
      </c>
    </row>
    <row r="3" spans="2:8" ht="19.5" customHeight="1">
      <c r="B3" s="13">
        <f t="array" ref="B3:H3">DaysAndWeeks+DATE(CalendarYear,9,1)-WEEKDAY(DATE(CalendarYear,9,1),(WeekStart="月曜日")+1)+1</f>
        <v>46264</v>
      </c>
      <c r="C3" s="13">
        <v>46265</v>
      </c>
      <c r="D3" s="13">
        <v>46266</v>
      </c>
      <c r="E3" s="13">
        <v>46267</v>
      </c>
      <c r="F3" s="13">
        <v>46268</v>
      </c>
      <c r="G3" s="13">
        <v>46269</v>
      </c>
      <c r="H3" s="32">
        <v>46270</v>
      </c>
    </row>
    <row r="4" spans="2:8" ht="57.95" customHeight="1">
      <c r="C4" s="35"/>
      <c r="D4" s="36"/>
      <c r="E4" s="36"/>
      <c r="F4" s="37"/>
      <c r="G4" s="37"/>
      <c r="H4" s="33"/>
    </row>
    <row r="5" spans="2:8" ht="19.5" customHeight="1">
      <c r="B5" s="34">
        <f t="array" ref="B5:H5">DaysAndWeeks+DATE(CalendarYear,9,1)-WEEKDAY(DATE(CalendarYear,9,1),(WeekStart="月曜日")+1)+8</f>
        <v>46271</v>
      </c>
      <c r="C5" s="20">
        <v>46272</v>
      </c>
      <c r="D5" s="20">
        <v>46273</v>
      </c>
      <c r="E5" s="20">
        <v>46274</v>
      </c>
      <c r="F5" s="20">
        <v>46275</v>
      </c>
      <c r="G5" s="20">
        <v>46276</v>
      </c>
      <c r="H5" s="34">
        <v>46277</v>
      </c>
    </row>
    <row r="6" spans="2:8" ht="57.95" customHeight="1">
      <c r="B6" s="31"/>
      <c r="C6" s="108" t="s">
        <v>136</v>
      </c>
      <c r="D6" s="23"/>
      <c r="E6" s="23"/>
      <c r="F6" s="48"/>
      <c r="G6" s="53"/>
      <c r="H6" s="31"/>
    </row>
    <row r="7" spans="2:8" ht="19.5" customHeight="1">
      <c r="B7" s="32">
        <f t="array" ref="B7:H7">DaysAndWeeks+DATE(CalendarYear,9,1)-WEEKDAY(DATE(CalendarYear,9,1),(WeekStart="月曜日")+1)+15</f>
        <v>46278</v>
      </c>
      <c r="C7" s="43">
        <v>46279</v>
      </c>
      <c r="D7" s="13">
        <v>46280</v>
      </c>
      <c r="E7" s="13">
        <v>46281</v>
      </c>
      <c r="F7" s="13">
        <v>46282</v>
      </c>
      <c r="G7" s="13">
        <v>46283</v>
      </c>
      <c r="H7" s="32">
        <v>46284</v>
      </c>
    </row>
    <row r="8" spans="2:8" ht="57.95" customHeight="1">
      <c r="B8" s="33"/>
      <c r="C8" s="109" t="s">
        <v>140</v>
      </c>
      <c r="D8" s="25"/>
      <c r="E8" s="26"/>
      <c r="F8" s="26"/>
      <c r="G8" s="109" t="s">
        <v>151</v>
      </c>
      <c r="H8" s="33"/>
    </row>
    <row r="9" spans="2:8" ht="19.5" customHeight="1">
      <c r="B9" s="34">
        <f t="array" ref="B9:H9">DaysAndWeeks+DATE(CalendarYear,9,1)-WEEKDAY(DATE(CalendarYear,9,1),(WeekStart="月曜日")+1)+22</f>
        <v>46285</v>
      </c>
      <c r="C9" s="63">
        <v>46286</v>
      </c>
      <c r="D9" s="63">
        <v>46287</v>
      </c>
      <c r="E9" s="63">
        <v>46288</v>
      </c>
      <c r="F9" s="42">
        <v>46289</v>
      </c>
      <c r="G9" s="42">
        <v>46290</v>
      </c>
      <c r="H9" s="34">
        <v>46291</v>
      </c>
    </row>
    <row r="10" spans="2:8" ht="57.95" customHeight="1">
      <c r="B10" s="31"/>
      <c r="C10" s="64" t="s">
        <v>9</v>
      </c>
      <c r="D10" s="31" t="s">
        <v>137</v>
      </c>
      <c r="E10" s="31" t="s">
        <v>38</v>
      </c>
      <c r="F10" s="31"/>
      <c r="G10" s="31"/>
      <c r="H10" s="31"/>
    </row>
    <row r="11" spans="2:8" ht="19.5" customHeight="1">
      <c r="B11" s="32">
        <f t="array" ref="B11:H11">DaysAndWeeks+DATE(CalendarYear,9,1)-WEEKDAY(DATE(CalendarYear,9,1),(WeekStart="月曜日")+1)+29</f>
        <v>46292</v>
      </c>
      <c r="C11" s="13">
        <v>46293</v>
      </c>
      <c r="D11" s="13">
        <v>46294</v>
      </c>
      <c r="E11" s="13">
        <v>46295</v>
      </c>
      <c r="F11" s="13">
        <v>46296</v>
      </c>
      <c r="G11" s="13">
        <v>46297</v>
      </c>
      <c r="H11" s="13">
        <v>46298</v>
      </c>
    </row>
    <row r="12" spans="2:8" ht="57.95" customHeight="1">
      <c r="B12" s="33"/>
      <c r="C12" s="109" t="s">
        <v>152</v>
      </c>
      <c r="D12" s="45"/>
      <c r="E12" s="45"/>
      <c r="F12" s="46"/>
      <c r="G12" s="55"/>
    </row>
    <row r="13" spans="2:8" ht="19.5" customHeight="1">
      <c r="B13" s="20">
        <f t="array" ref="B13:C13">DaysAndWeeks+DATE(CalendarYear,9,1)-WEEKDAY(DATE(CalendarYear,9,1),(WeekStart="月曜日")+1)+36</f>
        <v>46299</v>
      </c>
      <c r="C13" s="20">
        <v>46300</v>
      </c>
      <c r="D13" s="120" t="s">
        <v>10</v>
      </c>
      <c r="E13" s="117" t="s">
        <v>150</v>
      </c>
      <c r="F13" s="117"/>
      <c r="G13" s="117"/>
      <c r="H13" s="117"/>
    </row>
    <row r="14" spans="2:8" ht="57.95" customHeight="1">
      <c r="B14" s="17"/>
      <c r="C14" s="17" t="s">
        <v>158</v>
      </c>
      <c r="D14" s="120"/>
      <c r="E14" s="117"/>
      <c r="F14" s="117"/>
      <c r="G14" s="117"/>
      <c r="H14" s="117"/>
    </row>
  </sheetData>
  <mergeCells count="3">
    <mergeCell ref="D13:D14"/>
    <mergeCell ref="E13:H14"/>
    <mergeCell ref="D1:H1"/>
  </mergeCells>
  <phoneticPr fontId="7"/>
  <conditionalFormatting sqref="B13:C13">
    <cfRule type="expression" dxfId="8" priority="6">
      <formula>AND(DAY(B13)&gt;=1,DAY(B13)&lt;=15)</formula>
    </cfRule>
  </conditionalFormatting>
  <conditionalFormatting sqref="B3:G3">
    <cfRule type="expression" dxfId="7" priority="3">
      <formula>DAY(B3)&gt;8</formula>
    </cfRule>
  </conditionalFormatting>
  <conditionalFormatting sqref="B11:H11">
    <cfRule type="expression" dxfId="6" priority="4">
      <formula>AND(DAY(B11)&gt;=1,DAY(B11)&lt;=15)</formula>
    </cfRule>
  </conditionalFormatting>
  <dataValidations count="9">
    <dataValidation allowBlank="1" showInputMessage="1" showErrorMessage="1" prompt="曜日は自動的に決定されます" sqref="C2:H2" xr:uid="{00000000-0002-0000-0800-000000000000}"/>
    <dataValidation allowBlank="1" showInputMessage="1" showErrorMessage="1" prompt="このセルの年は、1 月のワークシートに入力された年に基づいて自動的に更新されます。下のカレンダーには、細字フォントの網掛けの前の月と次の月の日付が含まれます" sqref="B1" xr:uid="{00000000-0002-0000-0800-000001000000}"/>
    <dataValidation allowBlank="1" showInputMessage="1" showErrorMessage="1" prompt="この行と行 5、7、9、11、13 には、週のカレンダー日が含まれます。このセルの数字が 1 でない場合は、前の月の日付ということです。セル E13 にメモを入力します" sqref="B3" xr:uid="{00000000-0002-0000-0800-000002000000}"/>
    <dataValidation allowBlank="1" showInputMessage="1" showErrorMessage="1" prompt="この行には、このカレンダーの曜日名が含まれます。このセルには、週の最初の曜日が含まれます。最初の曜日を変更するには、1 月のワークシートのセル K3 に新しい曜日を入力します" sqref="B2" xr:uid="{00000000-0002-0000-0800-000003000000}"/>
    <dataValidation allowBlank="1" showInputMessage="1" showErrorMessage="1" prompt="このセルの年は、自動的に更新されます年を変更するには、セル K2 で別の年を選択します" sqref="C1:D1" xr:uid="{00000000-0002-0000-0800-000004000000}"/>
    <dataValidation allowBlank="1" showInputMessage="1" showErrorMessage="1" prompt="9 月の月間カレンダー" sqref="A1" xr:uid="{00000000-0002-0000-0800-000005000000}"/>
    <dataValidation allowBlank="1" showInputMessage="1" showErrorMessage="1" prompt="右側のセルにメモを入力します" sqref="D13:D14" xr:uid="{2E639B90-2300-4E93-85A2-41DCAF0F8D71}"/>
    <dataValidation allowBlank="1" showInputMessage="1" showErrorMessage="1" prompt="このセルにメモを入力します" sqref="E13:H14" xr:uid="{E0475BF7-6888-4367-9DDF-AE347ACE57DC}"/>
    <dataValidation allowBlank="1" showInputMessage="1" showErrorMessage="1" prompt="この行と行 6、8、10、12、14 は、上のセルのカレンダー日に関連する毎日のメモを入力するためのセルです" sqref="B4" xr:uid="{00000000-0002-0000-0800-000008000000}"/>
  </dataValidations>
  <printOptions horizontalCentered="1" verticalCentered="1"/>
  <pageMargins left="0.7" right="0.7" top="0.75" bottom="0.75" header="0.3" footer="0.3"/>
  <pageSetup paperSize="9" scale="84" orientation="landscape" r:id="rId1"/>
  <headerFooter differentFirst="1"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27</vt:i4>
      </vt:variant>
    </vt:vector>
  </HeadingPairs>
  <TitlesOfParts>
    <vt:vector size="40" baseType="lpstr">
      <vt:lpstr>1 月</vt:lpstr>
      <vt:lpstr>2 月</vt:lpstr>
      <vt:lpstr>3 月</vt:lpstr>
      <vt:lpstr>4 月</vt:lpstr>
      <vt:lpstr>5 月</vt:lpstr>
      <vt:lpstr>6 月</vt:lpstr>
      <vt:lpstr>7 月</vt:lpstr>
      <vt:lpstr>8 月</vt:lpstr>
      <vt:lpstr>9 月</vt:lpstr>
      <vt:lpstr>10 月</vt:lpstr>
      <vt:lpstr>11 月</vt:lpstr>
      <vt:lpstr>12 月</vt:lpstr>
      <vt:lpstr>（参考）2026年休日</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'1 月'!Print_Area</vt:lpstr>
      <vt:lpstr>WeekStart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三宅 孝宜（人事課）</dc:creator>
  <cp:lastModifiedBy>Administrator</cp:lastModifiedBy>
  <cp:lastPrinted>2026-01-15T04:39:01Z</cp:lastPrinted>
  <dcterms:created xsi:type="dcterms:W3CDTF">2016-12-02T06:02:37Z</dcterms:created>
  <dcterms:modified xsi:type="dcterms:W3CDTF">2026-09-03T01:18:18Z</dcterms:modified>
</cp:coreProperties>
</file>